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orge.macias/Downloads/"/>
    </mc:Choice>
  </mc:AlternateContent>
  <xr:revisionPtr revIDLastSave="0" documentId="13_ncr:1_{3A039C4D-9197-5549-8A4F-136C86A94EA6}" xr6:coauthVersionLast="45" xr6:coauthVersionMax="45" xr10:uidLastSave="{00000000-0000-0000-0000-000000000000}"/>
  <bookViews>
    <workbookView xWindow="27660" yWindow="460" windowWidth="23700" windowHeight="19160" xr2:uid="{00000000-000D-0000-FFFF-FFFF00000000}"/>
  </bookViews>
  <sheets>
    <sheet name="Modificacion de Precios" sheetId="1" r:id="rId1"/>
    <sheet name="Hoja1" sheetId="2" r:id="rId2"/>
  </sheets>
  <definedNames>
    <definedName name="_xlnm._FilterDatabase" localSheetId="0" hidden="1">'Modificacion de Precios'!$A$16:$C$323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5xT7mD4pOvfiqOez0pbb7EdIkNw==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</calcChain>
</file>

<file path=xl/sharedStrings.xml><?xml version="1.0" encoding="utf-8"?>
<sst xmlns="http://schemas.openxmlformats.org/spreadsheetml/2006/main" count="1846" uniqueCount="679">
  <si>
    <t>Articulo</t>
  </si>
  <si>
    <t>Descripción</t>
  </si>
  <si>
    <t>Marca</t>
  </si>
  <si>
    <t>MO-544313-1</t>
  </si>
  <si>
    <t>MONITOR BENQ SW2700PT LED 27'' 2560x1440 2K 5MS, DISPLAY PORT 1.4, HDM</t>
  </si>
  <si>
    <t>BENQ</t>
  </si>
  <si>
    <t>AC-423496-2</t>
  </si>
  <si>
    <t>POINTWRITE TOUCH BENQ PT12 HASTA 4 PLUMAS/DEDOS AL MISMO TIEMPO</t>
  </si>
  <si>
    <t>VP-349431-7</t>
  </si>
  <si>
    <t>PANTALLA MULTIMEDIA SCREEN MST-213 BCO 120" DIAG 2.13X2.13m TRIPIE POR</t>
  </si>
  <si>
    <t>MULTIMEDIA SCREEN</t>
  </si>
  <si>
    <t>VP-416489-3</t>
  </si>
  <si>
    <t>PANTALLA MULTIMEDIA SCREEN MSE-406 BCO 200" DIAG 406*305 CMS P/COLGAR</t>
  </si>
  <si>
    <t>VP-426483-3</t>
  </si>
  <si>
    <t>PROYECTOR MULTIMEDIA SCREEN K5 NEGRO LED LUM 100 WVGA 854X480</t>
  </si>
  <si>
    <t>VP-426483-1</t>
  </si>
  <si>
    <t>PROYECTOR MULTIMEDIA SCREEN K5 PLATA LED LUM 100 WVGA 854X480</t>
  </si>
  <si>
    <t>VP-349431-15</t>
  </si>
  <si>
    <t>PANTALLA MULTIMEDIA SCREEN MSF-122 60in DIAG 1.22X91m PANTALLA DE PISO</t>
  </si>
  <si>
    <t>VP-486413-1</t>
  </si>
  <si>
    <t>SOPORTE MULTIMEDIA SCREEN AST-1500 1.50 MTS TIRO CORTO BCO</t>
  </si>
  <si>
    <t>VP-349431-21</t>
  </si>
  <si>
    <t>SOPORTE MULTIMEDIA SCREEN CM1020B TELESCOPIO 75-200 CM TIPO ARAÑA BCO</t>
  </si>
  <si>
    <t>MO-533210-1</t>
  </si>
  <si>
    <t>MONITOR LG 27GL650F-B GAMER 27'' IPS 1920x1080 5 MS 144 HZ HDMI DP</t>
  </si>
  <si>
    <t>LG</t>
  </si>
  <si>
    <t>MO-533279-8</t>
  </si>
  <si>
    <t>MONITOR LG 27QN880-B LED 27" IPS QHD 2560x1440 ERGO HDMI USB-C 60HZ</t>
  </si>
  <si>
    <t>MO-653279-3</t>
  </si>
  <si>
    <t>MONITOR LG 32QN600-B LED 31.5" IPS QHD 2560X1440 FREESYNC™ HDMI DP 60H</t>
  </si>
  <si>
    <t>TV-563211-1</t>
  </si>
  <si>
    <t>TELEVISION LG 60UN7300PUA 60" SMART WEB OS AI UHD 4K 3480*2160 WIFI</t>
  </si>
  <si>
    <t>AU-363274-1</t>
  </si>
  <si>
    <t>BAFLE PORTATIL LG FH2 80W BLUETOOTH USB AUX FM KARAOKE</t>
  </si>
  <si>
    <t>PA-616112-9</t>
  </si>
  <si>
    <t>TELEVISION HISENSE 65H9E PLUS 65" SMART VIDAA 4K + NINTENDO 2DS</t>
  </si>
  <si>
    <t>HISENSE</t>
  </si>
  <si>
    <t>AC-366013-4</t>
  </si>
  <si>
    <t>CABLE CORSAIR PCIE FUNDAS IND PSU PREM TIPO4 GEN4 AZUL CP-8920253</t>
  </si>
  <si>
    <t>CORSAIR</t>
  </si>
  <si>
    <t>AC-366010-8</t>
  </si>
  <si>
    <t>CABLE CORSAIR PCIE FUNDAS IND PSU PREM TIPO4 GEN4 AZUL/NGR CP-8920256</t>
  </si>
  <si>
    <t>AC-366013-3</t>
  </si>
  <si>
    <t>CABLE CORSAIR PCIE FUNDAS IND PSU PREM TIPO4 GEN4 ROJO CP-8920251</t>
  </si>
  <si>
    <t>AC-366013-5</t>
  </si>
  <si>
    <t>CABLE CORSAIR PCIE FUNDAS INDPSU PREM TIPO4 GEN4 ROJO/NEGRO CP-8920254</t>
  </si>
  <si>
    <t>AC-366013-6</t>
  </si>
  <si>
    <t>CABLE CORSAIR PCIE IND PREMIUM DUAL TIPO4 GEN3 ROJO/NGR CP-8920183</t>
  </si>
  <si>
    <t>AC-366079-4</t>
  </si>
  <si>
    <t>KIT DE CABLES BASICO CORSAIR PSU IND PREM AZUL CP-8920218</t>
  </si>
  <si>
    <t>AC-366510-3</t>
  </si>
  <si>
    <t>KIT EXTENSION CABLE EAGLE WARRIOR P/PSU AZUL ACCABLEFAP303EGW</t>
  </si>
  <si>
    <t>EAGLE WARRIOR</t>
  </si>
  <si>
    <t>OB-366582-1</t>
  </si>
  <si>
    <t>KIT EXTENSION CABLE EAGLE WARRIOR P/PSU AZUL ACCABLEFAP303EGW (O.B)</t>
  </si>
  <si>
    <t>AC-366510-4</t>
  </si>
  <si>
    <t>KIT EXTENSION CABLE EAGLE WARRIOR P/PSU NARANJA ACCABLEFAP304EGW</t>
  </si>
  <si>
    <t>AC-366510-1</t>
  </si>
  <si>
    <t>KIT EXTENSION CABLE EAGLE WARRIOR P/PSU ROJO ACCABLEFAP301EGW</t>
  </si>
  <si>
    <t>AC-366510-2</t>
  </si>
  <si>
    <t>KIT EXTENSION CABLE EAGLE WARRIOR P/PSU VERDE ACCABLEFAP302EGW</t>
  </si>
  <si>
    <t>DR-516611-RE1</t>
  </si>
  <si>
    <t>(REP/ABIERTO)DRON DJI MAVIC PRO FLY MORE COMBO 27MIN VUELO CAMARA 4K</t>
  </si>
  <si>
    <t>DJI</t>
  </si>
  <si>
    <t>DR-516611-5</t>
  </si>
  <si>
    <t>DRON DJI SPARK FLY MORE COMBO</t>
  </si>
  <si>
    <t>DR-516611-7</t>
  </si>
  <si>
    <t>DRON DJI SPARK FLY MORE COMBO (SKY BLUE)</t>
  </si>
  <si>
    <t>GD-646714-RE</t>
  </si>
  <si>
    <t>(REP/ABIERTO)PATIN ELECTRICO SWAGGER 8 CLASICO BLUE SG-8</t>
  </si>
  <si>
    <t>GADGETS</t>
  </si>
  <si>
    <t>GD-646715-OB</t>
  </si>
  <si>
    <t>BICICLETA ELECTRICA SWAGCYCLE ENVY S/PEDALES WHITE (O.B)</t>
  </si>
  <si>
    <t>GD-506714-1</t>
  </si>
  <si>
    <t>HOVER-1 XLS FOLDING ELECTRIC SCOOTER BLACK HY-HBKE-BLK</t>
  </si>
  <si>
    <t>EQ-537111-5</t>
  </si>
  <si>
    <t>LAPTOP HP 240 G7 i5-1035G1 8GB 1TB 14" W10H 1F3U4LA</t>
  </si>
  <si>
    <t>HP</t>
  </si>
  <si>
    <t>EQ-527110-14</t>
  </si>
  <si>
    <t>LAPTOP LENOVO THINK T490s 14" CI7, 8GB, 256GB SSD W10P 20NYS02900</t>
  </si>
  <si>
    <t>LENOVO</t>
  </si>
  <si>
    <t>EQ-524111-66</t>
  </si>
  <si>
    <t>LAPTOP ACER HSHAL.001 CORE I5 1035G1 12GB 32OPTANE 512SSD 15.6" W10H</t>
  </si>
  <si>
    <t>ACER</t>
  </si>
  <si>
    <t>TM-354214-18</t>
  </si>
  <si>
    <t>TARJETA MADRE ASROCK B550M STEEL LEGEND AM4 RYZEN GEN/3 PCIe/4.0</t>
  </si>
  <si>
    <t>ASROCK</t>
  </si>
  <si>
    <t>TM-354214-9</t>
  </si>
  <si>
    <t>TARJETA MADRE ASROCK B450M STEEL LEGEND SOC AM4 DP Y HDMI DDR4</t>
  </si>
  <si>
    <t>TM-354214-7</t>
  </si>
  <si>
    <t>TARJETA MADRE ASROCK A320M-HDV DDR4 DVI-D, D-SUB, HDMI, USB 3.1 X6 SOC</t>
  </si>
  <si>
    <t>CM-354214-1</t>
  </si>
  <si>
    <t>TARJETA MADRE ASROCK A520M-HVS AM4 RYZEN GEN/3 DDR4</t>
  </si>
  <si>
    <t>UG-395370-1</t>
  </si>
  <si>
    <t>DVD WRITER ASUS INTERNO DRW-24F1ST/BLK/B/AS 24x SATA BLACK BULK</t>
  </si>
  <si>
    <t>ASUS</t>
  </si>
  <si>
    <t>PR-373310-39</t>
  </si>
  <si>
    <t>CPU INTEL CORE I7 9700K 3.6GHZ 12MB 95W SOC1151 9THGEN(BX80684I79700K)</t>
  </si>
  <si>
    <t>INTEL</t>
  </si>
  <si>
    <t>PR-373310-42</t>
  </si>
  <si>
    <t>CPU INTEL CORE I9 9900K 3.6GHZ 16MB 95W SOC1151 9THGEN(BX80684I99900K)</t>
  </si>
  <si>
    <t>PR-373310-50</t>
  </si>
  <si>
    <t>CPU INTEL CORE I9 9900 3.10GHZ 16MB 65W SOC1151 9THGEN(BX80684I99900)</t>
  </si>
  <si>
    <t>CM-323310-2</t>
  </si>
  <si>
    <t>CPU INTEL COREI7 10700K SPECIAL EDITION SOC1200 10THGEN BX8070110700KA</t>
  </si>
  <si>
    <t>CM-323315-3</t>
  </si>
  <si>
    <t>CPU INTEL CORE I9 9900K 3.6GHZ 16MB 95W SOC1151 9THGEN(BX806849900K)</t>
  </si>
  <si>
    <t>PR-373315-7</t>
  </si>
  <si>
    <t>CPU INTEL CORE I7 10700 2.90GHZ 16MB 65W SOC1200 10TH GEN BX8070110700</t>
  </si>
  <si>
    <t>CM-323310-1</t>
  </si>
  <si>
    <t>CPU INTEL CORE I7 9700KF 3.6GHZ 12MB 95W SOC1151 9GEN BX80684I79700KF</t>
  </si>
  <si>
    <t>CM-323311-2</t>
  </si>
  <si>
    <t>CPU INTEL COREI5-10600K SPECIAL EDIT SOC 1200 10GEN BX8070110600KA(EP)</t>
  </si>
  <si>
    <t>TV-415313-3</t>
  </si>
  <si>
    <t>TARJETA DE VIDEO PNY VCQP2200-SB QUADRO NVIDIA P2200-SB 5GB</t>
  </si>
  <si>
    <t>PNY</t>
  </si>
  <si>
    <t>TV-415372-37</t>
  </si>
  <si>
    <t>TARJETA DE VIDEO PNY VCQP1000V2-PB QUADRO NVIDIA P1000V2-PB 4GB</t>
  </si>
  <si>
    <t>CO-372312-28</t>
  </si>
  <si>
    <t>CARTUCHO HP 94 NEGRO PARA 1610V /2350/8150XI/100/H470WBT (C8765WL)</t>
  </si>
  <si>
    <t>AC-393499-1</t>
  </si>
  <si>
    <t>IMPRESORA ECOTANK EPSON L1800 15PPM TABLOIDE A3 FOTOGRAFICA C11CD82301</t>
  </si>
  <si>
    <t>EPSON</t>
  </si>
  <si>
    <t>IM-393179-20</t>
  </si>
  <si>
    <t>IMPRESORA HP B/N LASERJET PRO M404DW (W1A56A)</t>
  </si>
  <si>
    <t>IM-393179-3</t>
  </si>
  <si>
    <t>IMPRESORA HP B/N LASERJET PRO M501DN (J8H61A) MONO VEL.45 PPM</t>
  </si>
  <si>
    <t>IM-393179-18</t>
  </si>
  <si>
    <t>IMPRESORA HP B/N LASERJETPRO M404N(W1A52A)</t>
  </si>
  <si>
    <t>IM-483179-1</t>
  </si>
  <si>
    <t>MULTIFUNCIONAL HP B/N LASERJET PRO M428FDW (W1A30A)</t>
  </si>
  <si>
    <t>IM-413179-14</t>
  </si>
  <si>
    <t>MULTIFUNCIONAL HP COLOR LASERJET PRO M479fdw (W1A80A)</t>
  </si>
  <si>
    <t>PV-396296-2</t>
  </si>
  <si>
    <t>IMPRESORA TERMICA BROTHER QL810W DE ETIQUETAS USB / WIFI TINTA ROJA</t>
  </si>
  <si>
    <t>BROTHER</t>
  </si>
  <si>
    <t>SC-383199-6</t>
  </si>
  <si>
    <t>ESCANER HP SCANJET PRO 2500 F1/CAMA PLANA,ADF / 20 PPM,40 IPM (L2747A)</t>
  </si>
  <si>
    <t>IM-383112-1</t>
  </si>
  <si>
    <t>ESCANER HP SCANJET PRO 3000 S4/ADF(6FW07A)</t>
  </si>
  <si>
    <t>CO-451312-60</t>
  </si>
  <si>
    <t>TONER 647A NEGRO PARA CM4540FMFP/CP4525DN (CE260A)</t>
  </si>
  <si>
    <t>CO-451312-7</t>
  </si>
  <si>
    <t>TONER HP 507A COLOR LASERJET MAGENTA (CE403A)</t>
  </si>
  <si>
    <t>AU-376974-1</t>
  </si>
  <si>
    <t>BASE HEADSET YEYIAN YAO-29201N OVERPOWER RGB, 2 USB 2.0, MIC, EQUALIZADOR, NEGRO</t>
  </si>
  <si>
    <t>YEYIAN</t>
  </si>
  <si>
    <t>AC-416973-3</t>
  </si>
  <si>
    <t>MOUSE GAMER YEYIAN YMT-V70 YMT-M2000 CLAYMORE2000 OPT/RGB/7 BTNS/12000</t>
  </si>
  <si>
    <t>AC-355075-1</t>
  </si>
  <si>
    <t>CONVERTIDOR MANHATTAN USB 3.0 A HDD SATA 2.5 SUPERSPEED 130424</t>
  </si>
  <si>
    <t>MANHATTAN</t>
  </si>
  <si>
    <t>CB-392486-7</t>
  </si>
  <si>
    <t>BOBINA CABLE UTP CAT 6 SOLIDA INTELLINET GRIS 23 AWG 305 MTS 334136</t>
  </si>
  <si>
    <t>INTELLINET</t>
  </si>
  <si>
    <t>AC-365012-8</t>
  </si>
  <si>
    <t>CAMARA WEB MANHATTAN FULL HD USB V2, 1080P, MIC INTERNO, 30FPS, 462006</t>
  </si>
  <si>
    <t>ST-365012-3</t>
  </si>
  <si>
    <t>CAMARA WEB MANHATTAN HD 720P MICROFONO 30FPS, 1 MEGAPIXEL NEGRA 462013</t>
  </si>
  <si>
    <t>AC-353503-37</t>
  </si>
  <si>
    <t>AIRE COMPRIMIDO MANHATTAN "BLOW OFF" 226GR 410632</t>
  </si>
  <si>
    <t>AC-405083-1</t>
  </si>
  <si>
    <t>PAÑOS HUMEDOS MANHATTAN ANTIESTATICOS PARA MONITOR 433105C (50 PZAS)</t>
  </si>
  <si>
    <t>CB-664815-1</t>
  </si>
  <si>
    <t>PLUG RJ45 CAT6A MULTIFILAR UTP INTELLINET 790673</t>
  </si>
  <si>
    <t>RE-434878-1</t>
  </si>
  <si>
    <t>MESH INALAMBRICO, ROUTER + 2 REPETIDORES INTELLINET AC1200 525725</t>
  </si>
  <si>
    <t>AC-435078-3</t>
  </si>
  <si>
    <t>VIDEO SPLITTER MANHATTAN HDMI UHDTV 4K 30 HZ, 1 IN: 2 OUT 207669</t>
  </si>
  <si>
    <t>AC-365078-2</t>
  </si>
  <si>
    <t>CABLE VIDEO HDMI MANHATTAN 1.4 M-M 15.0M+ETHERNET 323260</t>
  </si>
  <si>
    <t>RE-434910-9</t>
  </si>
  <si>
    <t>LINKSYS VELOP WIFI EN MALLA/ROUTER/ACC/AC6600/TRI-BANDA/3PZAS WHW0303</t>
  </si>
  <si>
    <t>LINKSYS</t>
  </si>
  <si>
    <t>RE-434910-7</t>
  </si>
  <si>
    <t>LINKSYS VELOP WIFI EN MALLA/ROUTER/ACC/AC2200/TRI-BANDA/1PZAS WHW0301</t>
  </si>
  <si>
    <t>RE-354978-1</t>
  </si>
  <si>
    <t>ADAPTADOR LINKSYS/MINI USB DOBLE BANDA AC/ENCRIPTACION/AE6000</t>
  </si>
  <si>
    <t>RE-434978-14</t>
  </si>
  <si>
    <t>ROUTER LINKSYS WiFI 5 AX1800 MESH DUAL BAND MR7350</t>
  </si>
  <si>
    <t>RE-354910-1</t>
  </si>
  <si>
    <t>ADAPTADOR ETHERNET LINKSYS GIGABIT/MAC AIR/ULTRABOOK/USB 3.0/USB3GIG</t>
  </si>
  <si>
    <t>RE-434978-13</t>
  </si>
  <si>
    <t>ROUTER LINKSYS WiFI 5 AC1200 MESH DUAL BAND MR6350</t>
  </si>
  <si>
    <t>RE-354983-1</t>
  </si>
  <si>
    <t>ADAPTADOR MINI INALÁMBRICO USB LINKSYS/DUAL BAND/AC/MU-MIMO/ WUSB6100M</t>
  </si>
  <si>
    <t>RE-354912-3</t>
  </si>
  <si>
    <t>ACCESS POINT LINKSYS DUAL BAND CLOUD/PoE/AC2600 (LAPAC2600C)</t>
  </si>
  <si>
    <t>RE-436499-8</t>
  </si>
  <si>
    <t>SWITCH LINKSYS METALICO/ESCRITORIO/CAPA2/8PTOS GIGABIT/IPV6/LGS308</t>
  </si>
  <si>
    <t>RE-434978-16</t>
  </si>
  <si>
    <t>ROUTER LINKSYS VELOP Wi Fi 6 AX 10600 MESH TRI-BAND 2 PACK MX10600</t>
  </si>
  <si>
    <t>RE-437378-15</t>
  </si>
  <si>
    <t>EXTENSOR TENDA MESH NOVA AC1200 300M2 DUAL BAND 2 ANT 3DBI /MW3(3PACK)</t>
  </si>
  <si>
    <t>TENDA</t>
  </si>
  <si>
    <t>RE-437378-16</t>
  </si>
  <si>
    <t>EXTENSOR TENDA MESH NOVA AC1200 350M2 DUAL BAND 2 ANT 3DBI /MW6(2PACK)</t>
  </si>
  <si>
    <t>RE-437378-17</t>
  </si>
  <si>
    <t>EXTENSOR TENDA MESH NOVA AC1200 500M2 DUAL BAND 2 ANT 3DBI /MW6(3PACK)</t>
  </si>
  <si>
    <t>RE-437378-18</t>
  </si>
  <si>
    <t>EXTENSOR TENDA MESH NOVA AC2100 500M2 TRI BAND 4 ANT / MW12 (3PACK)</t>
  </si>
  <si>
    <t>RE-437378-3</t>
  </si>
  <si>
    <t>ROUTER TENDA AC1200 802.11 AC/B/G/N DUAL-BAND 4 ANT EXT 2.4/5GHZ / AC8</t>
  </si>
  <si>
    <t>RE-437378-2</t>
  </si>
  <si>
    <t>ROUTER TENDA AC1200 802.11 AC/B/G/N DUAL-BAND 4 ANT EXT 2.4/5GHZ/AC5</t>
  </si>
  <si>
    <t>RE-437378-1</t>
  </si>
  <si>
    <t>ROUTER TENDA AC2100 802.11 AC/B/G/N DUAL-BAND 7 ANT EXT 2.4/5GHZ/AC23</t>
  </si>
  <si>
    <t>RE-437378-4</t>
  </si>
  <si>
    <t>ROUTER TENDA N300 802.11 B/G/N AP Y REPETIDOR WIFI 300MBPS / FH456</t>
  </si>
  <si>
    <t>RE-437378-7</t>
  </si>
  <si>
    <t>EXTENSOR TENDA AP N300 802.11 B/G/N 300MBPS 2 ANT EXT AREA 120M2 /A301</t>
  </si>
  <si>
    <t>RE-437378-8</t>
  </si>
  <si>
    <t>EXTENSOR TENDA N300 802.11 B/G/N 300MBPS 2 ANT EXT AREA 120M2 / A9</t>
  </si>
  <si>
    <t>EN-417291-6</t>
  </si>
  <si>
    <t>UPS/NO BREAK CYBERPOWER AVRG750U 750VA/450W AVR/COMPACTO/12NEMA</t>
  </si>
  <si>
    <t>CYBERPOWER</t>
  </si>
  <si>
    <t>EN-417291-8</t>
  </si>
  <si>
    <t>UPS/NO BREAK CYBERPOWER EC750G 750VA/450W STANDBY/COMPACTO/12NEMA</t>
  </si>
  <si>
    <t>EN-417295-3</t>
  </si>
  <si>
    <t>PS/NO BREAK CYBERPOWER EC650LCD 650VA/390W STANDBY/LCD/ 8NEMA</t>
  </si>
  <si>
    <t>EN-417295-4</t>
  </si>
  <si>
    <t>UPS/NO BREAK CYBERPOWER EC550G 550VA/330W STANDBY/8NEMA/USB</t>
  </si>
  <si>
    <t>EN-417290-2</t>
  </si>
  <si>
    <t>UPS/NO BREAK CYBERPOWER EC450G 450VA/260W STANDBY/8NEMA/USB</t>
  </si>
  <si>
    <t>EN-417291-9</t>
  </si>
  <si>
    <t>UPS/NO BREAK CYBERPOWER SL750U 750VA/375W STANDBY/8 NEMA/USB</t>
  </si>
  <si>
    <t>EN-417295-5</t>
  </si>
  <si>
    <t>UPS/NO BREAK CYBERPOWER CP550SLG 550VA/330W STANDBY/8NEMA/USB</t>
  </si>
  <si>
    <t>EN-417211-3</t>
  </si>
  <si>
    <t>UPS/NO BREAK CYBERPOWER CP350SLG 350VA/255W STANDBY/8NEMA/USB</t>
  </si>
  <si>
    <t>EN-417292-1</t>
  </si>
  <si>
    <t>NOBREAK/UPS ONLINE CYBERPOWER OL3000RTXL2U 3KVA/2700W TORRE/RACK/7CONT</t>
  </si>
  <si>
    <t>EN-417292-8</t>
  </si>
  <si>
    <t>UPS/NO BREAK CYBERPOWER PR1000LCD 1000VA/1000W ONDA SENOIDAL 8NEMA</t>
  </si>
  <si>
    <t>RE-433574-37</t>
  </si>
  <si>
    <t>ROUTER WI-FI TP-LINK ARCHER C7 DOBLE BANDA GIGABIT AC1750</t>
  </si>
  <si>
    <t>TP LINK</t>
  </si>
  <si>
    <t>RE-435710-21</t>
  </si>
  <si>
    <t>SWITCH PARA ESCRITORIO 8-PORT 10/100/1000MBPS/LS1008G</t>
  </si>
  <si>
    <t>RE-435710-24</t>
  </si>
  <si>
    <t>SWITCH TP LINK DE ESCRITORIO DE 5 PUERTOS LS1005 10/100 /LS1005</t>
  </si>
  <si>
    <t>RE-435710-17</t>
  </si>
  <si>
    <t>SWITCH ESCRITORIO TP-LINK /5PTOS GIGA/ACERO/PLUG &amp; PLAY/LS105G</t>
  </si>
  <si>
    <t>RE-436574-12</t>
  </si>
  <si>
    <t>SWITCH ESCRITORIO TP-LINK /5PTOS GIGA/PLUG&amp;PLAY/QoS/IGMP/TL-SG105</t>
  </si>
  <si>
    <t>AC-485712-3</t>
  </si>
  <si>
    <t>POWER BANK DE 20000MAH POLÍMERO DE LITIOTL-PB20000/TL-PB20000</t>
  </si>
  <si>
    <t>RE-353574-26</t>
  </si>
  <si>
    <t>ADAPTADOR INALAMBRICO TP-LINK/USB 3.0/AC1300/DUALBAND/ARCHER T4U</t>
  </si>
  <si>
    <t>RE-441574-5</t>
  </si>
  <si>
    <t>TARJETA DE RED ALAMBRICA TP-LINK/PCIe/GIGABIT/32BITS/TG-3468</t>
  </si>
  <si>
    <t>AC-485712-4</t>
  </si>
  <si>
    <t>POWER BANK DE 10000MAH POLÍMERO DE LITIOTL-PB10000/TL-PB10000</t>
  </si>
  <si>
    <t>RE-435778-38</t>
  </si>
  <si>
    <t>ROUTER WI-FI TP-LINK 4 ANT AC1900 MU MIMO DUAL BAN ARCHER C80/ARCHER C</t>
  </si>
  <si>
    <t>RE-356514-58</t>
  </si>
  <si>
    <t>ACC POINT ISOSTATION AIRMAX M5 150MBPS 5 GHZ INMUNIDAD A RUIDO(IS-M5)</t>
  </si>
  <si>
    <t>UBIQUITI</t>
  </si>
  <si>
    <t>RE-356514-38</t>
  </si>
  <si>
    <t>ACCESS POINT UBIQUITI /1000MBITS/ 2.4GHZ/5GHZ 3DBI (UAP-AC-LITE)</t>
  </si>
  <si>
    <t>RE-356514-28</t>
  </si>
  <si>
    <t>ACCESS POINT UBIQUITI/ANTENA PANEL DE 2.4GHZ,150 MBITS/8 DBI(LOCOM2)</t>
  </si>
  <si>
    <t>RE-356514-39</t>
  </si>
  <si>
    <t>NANOSTATION AIRMAX AC HASTA 450 MBPS MIMO 2X2 5GHZ 13 DBI (NS-5ACL)</t>
  </si>
  <si>
    <t>RE-356514-6</t>
  </si>
  <si>
    <t>RADIO/ACC POINT AIRMAX UBIQUITI HASTA 150 MBPS 5 GHZ (ROCKET-M5)</t>
  </si>
  <si>
    <t>RE-356514-48</t>
  </si>
  <si>
    <t>ANTENA NANOBEAM AIRMAX AC GEN2 450 MBPS 5 GHZ DE 19 DBI(NBE-5AC-GEN2)</t>
  </si>
  <si>
    <t>RE-356514-34</t>
  </si>
  <si>
    <t>ANTENA UBIQUITI AIRMAXAC GEN2 HASTA 450 MBPS 5GHZ 23 DBI(LBE-5AC-GEN2)</t>
  </si>
  <si>
    <t>RE-436510-4</t>
  </si>
  <si>
    <t>SWITCH EDGEMAX ADMIN 24 PTOS GIGABIT + 2 PUERTOS SFP (ES-24-LITE)</t>
  </si>
  <si>
    <t>EN-486213-1</t>
  </si>
  <si>
    <t>BATERÍA DE REPUESTO KOBLENZ AB12V9AH 12V/9AH (46-4087-00-6)</t>
  </si>
  <si>
    <t>KOBLENZ</t>
  </si>
  <si>
    <t>EN-416292-13</t>
  </si>
  <si>
    <t>NOBREAK KOBLENZ 20015 OL USB/R 2 KVA/2000W DOBLE CONV (00-4239-00-0)</t>
  </si>
  <si>
    <t>EN-416292-12</t>
  </si>
  <si>
    <t>NOBREAK KOBLENZ 30015 OL USB/R 3 KVA/ 2400W DOBLE CONVER (00-4231-7)</t>
  </si>
  <si>
    <t>EN-415629-1</t>
  </si>
  <si>
    <t>NOBREAK KOBLENZ 4816 R 480VA/240W 4 CONT (2/2)(00-4204-4)</t>
  </si>
  <si>
    <t>EN-416214-1</t>
  </si>
  <si>
    <t>NOBREAK KOBLENZ 5216 R 520VA/240W 6 CONT(3/3)(00-4241-00-6)</t>
  </si>
  <si>
    <t>EN-436294-1</t>
  </si>
  <si>
    <t>REGULADOR KOBLENZ ER-2250 2250VA/1000W 8CONT AUDIO Y VIDEO(00-1588-3)</t>
  </si>
  <si>
    <t>EN-436292-1</t>
  </si>
  <si>
    <t>REGULADOR KOBLENZ RI-1502 PARA EQ MOTOR 1500VA/1KW/1CONT(00-1573-5)</t>
  </si>
  <si>
    <t>EN-436210-2</t>
  </si>
  <si>
    <t>REGULADOR KOBLENZ RS-1410 1410VA/700W 8 CONT REGULADOS (00-1599-00-0)</t>
  </si>
  <si>
    <t>EN-496213-5</t>
  </si>
  <si>
    <t>PROTECTOR DE VOLTAJE KOBLENZ PARA PANTALLAS PV-2500 D (00-5347-00-0)</t>
  </si>
  <si>
    <t>EN-496213-4</t>
  </si>
  <si>
    <t>SUPRESOR KOBLENZ 6 CONT GIRATORIOS Y 2 PTOS USB 2.4A (00-5348-00-8)</t>
  </si>
  <si>
    <t>SG-347213-1</t>
  </si>
  <si>
    <t>CAJA DE CONEXIONES PARA CÁMARAS HIKVISION ESTUCHE METAL(DS-1280ZJ-XS)</t>
  </si>
  <si>
    <t>HIKVISION</t>
  </si>
  <si>
    <t>SG-367212-8</t>
  </si>
  <si>
    <t>CAM HIKVISION BALA 5MP/LENTE 2.8 MM/IR EXIR 20M/IP67(DS2CE16H0TITF)</t>
  </si>
  <si>
    <t>SG-367213-16</t>
  </si>
  <si>
    <t>CAMARA DOMO HIKVISION IP 2MP 2.8 MM 30MTS IR IP67 IK10(DS-2CD2121G0-I)</t>
  </si>
  <si>
    <t>SG-367278-1</t>
  </si>
  <si>
    <t>CÁMARA HIKVISION IP 1 MP /2.8 MM/ GRABA EN MICRO SD Y NUBE (C1C720P)</t>
  </si>
  <si>
    <t>SG-367213-10</t>
  </si>
  <si>
    <t>CAMARA HIKVISION MINI DOMO 1080P/2.8 MM/IR 20 M/IP67 (DS2CE70D0TITMF)</t>
  </si>
  <si>
    <t>SG-237215-3</t>
  </si>
  <si>
    <t>DVR HIKVISION 1080P 16 CANALES THD+2 IP/1 BAHIA HD MÁX 6TB(DVR216GF1)</t>
  </si>
  <si>
    <t>SG-237215-10</t>
  </si>
  <si>
    <t>DVR HIKVISION 4 MP 8 CANALES TURBOHD 4CANALES IP(IDS-7208HQHI-M1/S)</t>
  </si>
  <si>
    <t>SG-397211-1</t>
  </si>
  <si>
    <t>KIT DE TRANSCEPTOR(BALLUNS) HIKVISION THD HASTA 5MP (DS-1H18S/E-E)</t>
  </si>
  <si>
    <t>SG-407278-1</t>
  </si>
  <si>
    <t>KIT DE ALARMA HIKVISION WIFI/HUB,SENSOR PIR,CONTROL(DS-PWA32-K)</t>
  </si>
  <si>
    <t>SG-687215-1</t>
  </si>
  <si>
    <t>NVR HIKVISON 4 MP 8CANALES IP/1 BAHÍA HDMAX 6TB WIFI H265+(NVR108MHDW)</t>
  </si>
  <si>
    <t>EN-414492-11</t>
  </si>
  <si>
    <t>NO BREAK/UPS MARCA CDP MOD UPO11-1 RT AX 1KVA/900W/120V/PANT LCD/ON LI</t>
  </si>
  <si>
    <t>CDP</t>
  </si>
  <si>
    <t>EN-415443-4</t>
  </si>
  <si>
    <t>NOBREAK/UPS MARCA CDP MOD RU-SMART751 750VA/375W 10 CONT LCD REG. BAT.</t>
  </si>
  <si>
    <t>EN-416443-4</t>
  </si>
  <si>
    <t>NOBREAK/UPS MARCA CDP MOD UPRS1508 1500VA/1050W SENOIDAL 8 CONT REG BA</t>
  </si>
  <si>
    <t>EN-414410-2</t>
  </si>
  <si>
    <t>NOBREAK/UPS MARCA CDP R-SMART1210 1200VA/720W 10 CONT LCD REG. BAT. SU</t>
  </si>
  <si>
    <t>EN-434410-1</t>
  </si>
  <si>
    <t>REGULADOR MARCA CDP MOD R-AVR2408 2500VA/1800W, 8 CONTACTOS, COAXIA</t>
  </si>
  <si>
    <t>EN-434410-3</t>
  </si>
  <si>
    <t>REGULADOR MARCA CDP MOD R-AVR2408CR 2500VA/1800W, 8 CONTACTOS</t>
  </si>
  <si>
    <t>SH-347112-1</t>
  </si>
  <si>
    <t>ENCHUFE INTELIGENTE GETTTECH GSW-71002 WISH WIFI SMART APP/ 2 PZS</t>
  </si>
  <si>
    <t>GETTTECH</t>
  </si>
  <si>
    <t>AC-487112-10</t>
  </si>
  <si>
    <t>POWER BANK GETTTECH GCA-16501 ATOM 10000MAH/QI/STAND/QC GCA-16501</t>
  </si>
  <si>
    <t>SG-496678-2</t>
  </si>
  <si>
    <t>KIT DE SIRENA QIAN GAOYIN PE-519/SS5100 INALAM, C/SENS MOV PIR,PTA/VEN</t>
  </si>
  <si>
    <t>QIAN</t>
  </si>
  <si>
    <t>PV-406683-2</t>
  </si>
  <si>
    <t>LECTOR CODIGO DE BARRAS QIAN TIAOMA QLLA1701 LASER AUTODISPARO</t>
  </si>
  <si>
    <t>CB-576675-1</t>
  </si>
  <si>
    <t>BOBINA DE CABLE UTP QIAN QGR-NC05E CAT5e GRIS24 AWG INTERIOR</t>
  </si>
  <si>
    <t>EN-417391-1</t>
  </si>
  <si>
    <t>SMARTBITT NO-BREAK 750VA/375 WATTS 6 CONTACTOS, POTECCIÓN RJ-11(SBNB7)</t>
  </si>
  <si>
    <t>SMARTBITT</t>
  </si>
  <si>
    <t>EN-437396-2</t>
  </si>
  <si>
    <t>SMARTBITT SBAVRC2000 REGULADOR 2000VA/1200 WATTS, 1 CONTACTO</t>
  </si>
  <si>
    <t>EN-417310-2</t>
  </si>
  <si>
    <t>SMARTBITT NO-BREAK 2400VA/1200 WATTS,8 CONT,POTECCIÓN RJ-11 SBNB2400</t>
  </si>
  <si>
    <t>EN-417391-3</t>
  </si>
  <si>
    <t>SMARTBITT SBNB800 NO-BREAK 800VA/400 WATTS, 6 CONTACTOS, RJ-11</t>
  </si>
  <si>
    <t>EN-417392-1</t>
  </si>
  <si>
    <t>SMARTBITT SBNB1800 NO-BREAK 1800VA/900 WATTS, 8 CONTACTOS, RJ-11</t>
  </si>
  <si>
    <t>SG-367173-32</t>
  </si>
  <si>
    <t>CAMARA DAHUA HDW1230T1-S4 Domo 2 MP/105° APET/LENTE 2.88/IR 30 MT/IP67</t>
  </si>
  <si>
    <t>DAHUA</t>
  </si>
  <si>
    <t>SG-367173-16</t>
  </si>
  <si>
    <t>CÁMARA DAHUA DOMO T1A21 HDCVI 1080P/ 720P/2.8MM/SMART IR 20 MTS</t>
  </si>
  <si>
    <t>SG-367112-1</t>
  </si>
  <si>
    <t>CÁMARA DAHUA COOPER DH-HAC-B1A21/N-0360B BULLET HDCVI 1080P/720P/3.6MM</t>
  </si>
  <si>
    <t>SG-407179-2</t>
  </si>
  <si>
    <t>KIT DAHUA COOPER XVR1B04KIT KIT 4 CANALES 2 MP/ 4 CAMARAS B1A21</t>
  </si>
  <si>
    <t>SG-367178-2</t>
  </si>
  <si>
    <t>CAMARA DAHUA MOU DOMO LITE 4MP WIFI/MICROSD/ INTERIOR/ALEXA Y GOOGLE</t>
  </si>
  <si>
    <t>SG-367111-2</t>
  </si>
  <si>
    <t>CAMARA DAHUA IMOU BULLET (DAI6360003) 2MP, WIFI, MICROSD, ALEXA, IP67</t>
  </si>
  <si>
    <t>EN-430449-4</t>
  </si>
  <si>
    <t>REGULADOR COMPLET ERV-6-001 RPLUS 1300VA/650W/8CONT/P EQUIP COMPUTO</t>
  </si>
  <si>
    <t>COMPLET</t>
  </si>
  <si>
    <t>EN-434411-1</t>
  </si>
  <si>
    <t>REGULADOR COMPLET ERV-9-001 X-POWER 1300VA/650W/PARA TV/CONSOLAS</t>
  </si>
  <si>
    <t>EN-20162119-13</t>
  </si>
  <si>
    <t>NOBREAK COMPLET ERI-5036 MT805 800VA/400W/8CONT/REGULA Y SUPRIME</t>
  </si>
  <si>
    <t>EN-20162119-12</t>
  </si>
  <si>
    <t>NOBREAK COMPLET ERI-5-035 MT605 600VA/300W/8CONT/REGULA/SUPRIME/*24MIN</t>
  </si>
  <si>
    <t>EN-1916224-7</t>
  </si>
  <si>
    <t>NOBREAK COMPLET ERI-5-017 MT505 500VA/250W/8CONT/PLAST/REGULA/SUPRIME</t>
  </si>
  <si>
    <t>EN-415449-1</t>
  </si>
  <si>
    <t>NOBREAK COMPLET ERI-5-015 T1500 VA/750/10 CON/INDICADORES/*56MIN/GAMER</t>
  </si>
  <si>
    <t>EN-414492-30</t>
  </si>
  <si>
    <t>NOBREAK COMPLET ERI-5-050 MT1005 1000VA/500W/PLASTICO/REGULA/*29MIN</t>
  </si>
  <si>
    <t>UG-395387-2</t>
  </si>
  <si>
    <t>DVD WRITER LITE ON DH-24AFSH-UL14  DUAL-LAYER SATA 24X IHAS124-14 NEGR</t>
  </si>
  <si>
    <t>LITE ON</t>
  </si>
  <si>
    <t>PA-646510-3</t>
  </si>
  <si>
    <t>TV BOX STYLOS SMART 4K 1 GB/ 8 GB ANDROID 9.0 QUAD-CORE STVTBX3B</t>
  </si>
  <si>
    <t>STYLOS</t>
  </si>
  <si>
    <t>TV-0426507-2</t>
  </si>
  <si>
    <t>CEREBRO VINPOWER 1-11 DVD SATA caja (Fa/vpd/s11t)</t>
  </si>
  <si>
    <t>VINPOWER</t>
  </si>
  <si>
    <t>UG-686112-1</t>
  </si>
  <si>
    <t>DVD WRITER PIONEER INTERNO BDR-209DBK 16X SATA DVD+R NEGRO</t>
  </si>
  <si>
    <t>AU-575874-3</t>
  </si>
  <si>
    <t>BOCINAS VORAGO BSP-200 BLUETOOTH RECARGABLE MSD/USB/3.5MM NEGRO</t>
  </si>
  <si>
    <t>VORAGO</t>
  </si>
  <si>
    <t>EN-383193-3</t>
  </si>
  <si>
    <t>FUENTE DE PODER ACTECK AF-B500 SLIM 500W 24 PIN SATA NEGRO ES-05002</t>
  </si>
  <si>
    <t>EDGE SYSTEMS</t>
  </si>
  <si>
    <t>AC-366513-10</t>
  </si>
  <si>
    <t>CAMARA STYLOS DEPORTIVA WIFI NEGRO 2" 12MPX ULTRA WIDE 110 STVACX3B</t>
  </si>
  <si>
    <t>AU-575874-2</t>
  </si>
  <si>
    <t>BOCINAS VORAGO BSP-200 BLUETOOTH RECARGABLE MSD/USB/3.5MM AZUL</t>
  </si>
  <si>
    <t>CO-383612-12</t>
  </si>
  <si>
    <t>DVD+RW VERBATIM 4X 4.7 GB TORRE 30PIEZAS VB94834</t>
  </si>
  <si>
    <t>VERBATIM</t>
  </si>
  <si>
    <t>AC-416574-4</t>
  </si>
  <si>
    <t xml:space="preserve">MOCHILA STYLOS SMART PLATA 15.5 WATERPROOF (STABAP2S)
</t>
  </si>
  <si>
    <t>AC-397097-2</t>
  </si>
  <si>
    <t>TECLADO GAMING BALAM RUSH/USB/LED 6 COLORES/NEGRO ALBA BR-929653</t>
  </si>
  <si>
    <t>BALAM RUSH</t>
  </si>
  <si>
    <t>AC-397097-1</t>
  </si>
  <si>
    <t>TECLADO GAMING BALAM RUSH/USB/LED 6 COLORES/NEGRO HAVOC BR-929660</t>
  </si>
  <si>
    <t>AC-425074-3</t>
  </si>
  <si>
    <t>PRESENTADOR LOGITECH R500 (910-005333)</t>
  </si>
  <si>
    <t>LOGITECH</t>
  </si>
  <si>
    <t>AU-365874-15</t>
  </si>
  <si>
    <t>DIADEMA VORAGO HPB-300 BLUETOOTH/ FM/ MSD PLEGABLE ROJA</t>
  </si>
  <si>
    <t>MT-445811-1</t>
  </si>
  <si>
    <t>TECLADO MECANICO GAME FACTOR RETROILUMINADO/SWT BLUE/USB/ROSA KBG400</t>
  </si>
  <si>
    <t>GA-383183-6</t>
  </si>
  <si>
    <t>GABINETE ACTECK INTEGRA IVO SLIM/ MICRO ATX / ITX 500W AC-922753</t>
  </si>
  <si>
    <t>ACTECK</t>
  </si>
  <si>
    <t>AU-365874-24</t>
  </si>
  <si>
    <t>AUDIFONOS SPORT VORAGO ESB-301-RD ROJO BLUETOOTH MANOS LIBRES</t>
  </si>
  <si>
    <t>EQ-525811-66</t>
  </si>
  <si>
    <t>COMPUTADORA VORAGO NN3 CI5/4GB/240GB SSD/HDMI/VGA/DP/KIT ENDL 3Y</t>
  </si>
  <si>
    <t>EN-386114-1</t>
  </si>
  <si>
    <t>FUENTE DE PODER VINPOWER SD-450U-V3 300W SUPPLY ATX BULK</t>
  </si>
  <si>
    <t>AU-365874-26</t>
  </si>
  <si>
    <t>AUDIFONOS SPORT VORAGO ESB-301-BL AZUL BLUETOOTH MANOS LIBRES</t>
  </si>
  <si>
    <t>CB-573612-1</t>
  </si>
  <si>
    <t>CABLE UTP CONDUMEX CAT6 ULTRACAT 4PARES CAL 23 AWG AZUL 305M(66446815)</t>
  </si>
  <si>
    <t>CONDUMEX</t>
  </si>
  <si>
    <t>CB-573612-2</t>
  </si>
  <si>
    <t>CABLE UTP CONDUMEX CAT6 EXTERIOR R.GEL 4PAR CAL 23 NEG 305M(667666-45)</t>
  </si>
  <si>
    <t>CB-392361-2</t>
  </si>
  <si>
    <t>CABLE UTP CONDUMEX CAT 5E BRAVOTWIST 4PARES 24AWG GRIS 305M(66445632)</t>
  </si>
  <si>
    <t>CB-573675-1</t>
  </si>
  <si>
    <t>CABLE UTP CONDUMEX CAT5E BRAVOTWIST INTERIOR AZUL 305(66445612)</t>
  </si>
  <si>
    <t>CB-392361-3</t>
  </si>
  <si>
    <t>CABLE UTP CONDUMEX CAT6 ULTRACAT 4PARES CAL 23 AWG GRIS 305M(66446835)</t>
  </si>
  <si>
    <t>CB-576075-1</t>
  </si>
  <si>
    <t>WAM BOBINA CABLE UTP CMR CAT5E 24 AWG GRIS 305M 100% COB(CAT5E-CMR-GR)</t>
  </si>
  <si>
    <t>WAM</t>
  </si>
  <si>
    <t>CB-576111-2</t>
  </si>
  <si>
    <t>WAM BOBINA DE CABLE UTP CAT. 5E GRIS, CCA,305 MTS(CAT5E-GRIS)</t>
  </si>
  <si>
    <t>CB-576075-2</t>
  </si>
  <si>
    <t>WAM BOBINA DE CABLE EXTERIOR CAT5E 24 AWG NGRO 305 M(CAT5E-OUT-NEGRO)</t>
  </si>
  <si>
    <t>CB-576013-2</t>
  </si>
  <si>
    <t>WAM BOBINA DE CABLE SIAMES MALLA 95% CU 20AWG BCO 305M (RG59UL-1000W)</t>
  </si>
  <si>
    <t>CB-576010-1</t>
  </si>
  <si>
    <t>WAM BOBINA DE CABLE UTP CAT6 COLOR AZUL  CCA 305 MTS (CAT6-AZUL)</t>
  </si>
  <si>
    <t>EN-415549-1</t>
  </si>
  <si>
    <t>NOBREAK SOLA BASIC NBKS-1000 1000VA/500W/8 CONT//REGULA/LEDS/*50MIN</t>
  </si>
  <si>
    <t>SOLA BASIC</t>
  </si>
  <si>
    <t>EN-415492-1</t>
  </si>
  <si>
    <t>NOBREAK SOLA BASIC SRS-21-302 FASE 3000VA/2500W/P SERVIDOR/PLCD/9 CONT</t>
  </si>
  <si>
    <t>EN-415549-3</t>
  </si>
  <si>
    <t>NOBREAK SOLA BASIC XR-21-162 MICRO SR 1600VA/1000W/6 CONT/LEDS/*60 MIN</t>
  </si>
  <si>
    <t>EN-435410-3</t>
  </si>
  <si>
    <t>REGULADOR SOLA BASIC DN-21-122 INET 1200VA/1200W/4 CONT/METAL/P. VENTA</t>
  </si>
  <si>
    <t>EN-430549-9</t>
  </si>
  <si>
    <t>REGULADOR SOLA BASIC XL-13-250 XELLENCE  5000VA/4500 W/MONOFASICO/120V</t>
  </si>
  <si>
    <t>AU-376112-3</t>
  </si>
  <si>
    <t>DIADEMA PLANTRONICS SP11 CONEX. AL TELEFONO MONOAURAL(79182-04)</t>
  </si>
  <si>
    <t>PLANTRONICS</t>
  </si>
  <si>
    <t>AU-376183-1</t>
  </si>
  <si>
    <t>DIADEMA PLANTRONICS BLACKWIRE C3210 USB-A MONAURAL NEGRA (209744-101)</t>
  </si>
  <si>
    <t>AU-376114-1</t>
  </si>
  <si>
    <t>DIADEMA PLANTRONICS BLACKWIRE C3220 USB-A BINAURAL NEGRA(209745-101)</t>
  </si>
  <si>
    <t>AU-376112-1</t>
  </si>
  <si>
    <t>DIADEMA PLANTRONICS SP11-PC MONAURAL 3.5 MM NEGRA (88663-01)</t>
  </si>
  <si>
    <t>AU-376174-2</t>
  </si>
  <si>
    <t>MANOS LIBRES PLANTRONICS 5200 UC BLUETOOTH CANC DE RUIDO(206110-101)</t>
  </si>
  <si>
    <t>TE-483373-1</t>
  </si>
  <si>
    <t>TELÉFONO PANASONIC/ALÁMBRICO/BASICO/SIN MEMORIAS/BLANCO (KX-TS500MEW)</t>
  </si>
  <si>
    <t>PANASONIC</t>
  </si>
  <si>
    <t>TE-483378-2</t>
  </si>
  <si>
    <t>TELÉFONOPANASONIC/INALAM/P. LCD 1.8"/ALTAVOZ DIG./NEGRO (KX-TG4111MEB)</t>
  </si>
  <si>
    <t>TE-483378-3</t>
  </si>
  <si>
    <t>TELÉFONO PANASONIC/INALAM/LCD 1.25"/CALL ID/ NEGRO(KX-TG1711MEB)</t>
  </si>
  <si>
    <t>TE-483373-5</t>
  </si>
  <si>
    <t>TELÉFONO PANASONIC/PANTALLA LCD/ALAMBRICO/ALTAVOZ/BLANCO(KX-TS108)</t>
  </si>
  <si>
    <t>TE-483373-2</t>
  </si>
  <si>
    <t>TELÉFONO PANASONIC/ALÁMBRICO/BASICO/SIN MEMORIAS/NEGRO(KX-TS500MEB)</t>
  </si>
  <si>
    <t>SG-366073-17</t>
  </si>
  <si>
    <t>CAMARA PROVISION AHD BALA 5 MP IR-30M 3.6MM IP66 4EN1 (I3-350A36+)</t>
  </si>
  <si>
    <t>PROVISION</t>
  </si>
  <si>
    <t>SG-366073-14</t>
  </si>
  <si>
    <t>CAMARA PROVISION IP DOMO 2 MP IR-40M 2.8-MM ANALICOS POE(DI-320IPS-VF)</t>
  </si>
  <si>
    <t>SG-366073-8</t>
  </si>
  <si>
    <t>CÁMARA PROVISION PARA AUTO 1080P-FHD CON CAMARA EXTE.(PR-2400CDV)</t>
  </si>
  <si>
    <t>SG-236015-2</t>
  </si>
  <si>
    <t>DVR PROVISION 8CH AHD + 1 IP 1080P LITE HIBRIDO (SH-8100A-2L(MM))</t>
  </si>
  <si>
    <t>SG-366079-6</t>
  </si>
  <si>
    <t>KIT PROVISION  8 CAM BALA 2MP+DVR 8 CH+1 IP+ACCESORIOS(PRO88AHDKIT)</t>
  </si>
  <si>
    <t>SO-353294-3</t>
  </si>
  <si>
    <t>NORTON 360 ANTIVIRUS PLUS 1DV 1YR (TMNR-031)</t>
  </si>
  <si>
    <t>NORTON</t>
  </si>
  <si>
    <t>SO-353294-4</t>
  </si>
  <si>
    <t>NORTON 360 STANDARD / INTERNET SECURITY 1DV 1YR (TMNR-032)</t>
  </si>
  <si>
    <t>SO-353294-5</t>
  </si>
  <si>
    <t>NORTON 360 DELUXE / TOTAL SECURITY 3DV 1YR (TMNR-033)</t>
  </si>
  <si>
    <t>SO-353294-1</t>
  </si>
  <si>
    <t>NORTON 360 DELUXE  / TOTAL SECURITY 5DV 1YR (TMNR-034)</t>
  </si>
  <si>
    <t>SO-353294-2</t>
  </si>
  <si>
    <t>NORTON 360 PREMIUM  / TOTAL SECURITY 10 DV 1YR (TMNR-035)</t>
  </si>
  <si>
    <t>SO-393211-2</t>
  </si>
  <si>
    <t>NORTON 360 FOR GAMERS / TOTAL SECURITY 3DV 1YR (TMNR-023)</t>
  </si>
  <si>
    <t>SO-354870-2</t>
  </si>
  <si>
    <t>KASPERSKY ANTI-VIRUS 1USER 1YR  (TMKS-167 )</t>
  </si>
  <si>
    <t>KASPERSKY</t>
  </si>
  <si>
    <t>SO-354814-139</t>
  </si>
  <si>
    <t>KASPERSKY ANTI-VIRUS 5USR 1YR (TMKS-187)</t>
  </si>
  <si>
    <t>SO-354894-7</t>
  </si>
  <si>
    <t>KASPERSKY INTERNET SECURITY – MULTIDISPOSITIVOS 1USER 1YR (TMKS-171)</t>
  </si>
  <si>
    <t>SO-354814-142</t>
  </si>
  <si>
    <t>KASPERSKY INTERNET SECURITY 10USR 1YR (TMKS-190)</t>
  </si>
  <si>
    <t>SO-354814-90</t>
  </si>
  <si>
    <t>KASPERSKY TOTAL SECURITY 5USR 1YR (TMKS-181)</t>
  </si>
  <si>
    <t>SO-354814-91</t>
  </si>
  <si>
    <t>KASPERSKY TOTAL SECURITY 10USR 1YR (TMKS-182)</t>
  </si>
  <si>
    <t>SO-354894-11</t>
  </si>
  <si>
    <t>KASPERSKY SMALL OFFICE SECURITY FOR BUSINESS 5+1FS 1YR(TMKS-175)</t>
  </si>
  <si>
    <t>SO-696215-14</t>
  </si>
  <si>
    <t>ASPEL SAE V8.0 ACTUALIZACION SIST ADMINISTRATIVO 1 USR 99 EMP(SAE1AL)</t>
  </si>
  <si>
    <t>ASPEL</t>
  </si>
  <si>
    <t>SO-696215-13</t>
  </si>
  <si>
    <t>ASPEL SAE V8.0-SISTEMA ADMINISTRATIVO 1 USR 99 EMPRESAS (SAE1L)</t>
  </si>
  <si>
    <t>SO-696294-6</t>
  </si>
  <si>
    <t>ASPEL COI 9.0-SISTEMA CONTABILIDAD INTEGRAL 1 USR 99 EMPRESAS(COI1M)</t>
  </si>
  <si>
    <t>SO-656294-7</t>
  </si>
  <si>
    <t>ASPEL CAJA SISTEMA PUNTO DE VENTA 1 USUARIO ADICIONAL (CAJAL1E)</t>
  </si>
  <si>
    <t>SO-479621-5</t>
  </si>
  <si>
    <t>ASPEL SELLADO CFDI 200 TIMBRES (FACTE/200)</t>
  </si>
  <si>
    <t>SO-356012-8</t>
  </si>
  <si>
    <t>ESET INTERNET SECURITY 10 LIC V13 V2020 (INT1020)</t>
  </si>
  <si>
    <t>ESET</t>
  </si>
  <si>
    <t>SO-356012-7</t>
  </si>
  <si>
    <t>ESET INTERNET SECURITY 5 LIC V13 V2020 (INT520)</t>
  </si>
  <si>
    <t>SO-356014-16</t>
  </si>
  <si>
    <t>ESET SMALL OFFICE SECURITY PACK 5LIC V2019 1YR (SO519)</t>
  </si>
  <si>
    <t>SO-354372-14</t>
  </si>
  <si>
    <t>BITDEFENDER SMALL OFFICE SECURITY 5USR+1FS (TMBD-052)</t>
  </si>
  <si>
    <t>BITDEFENDER</t>
  </si>
  <si>
    <t>SO-476462-1</t>
  </si>
  <si>
    <t>NATIONAL SOFT- LIC SOFT RESTAURANT 10 PRO PERMANENTE(SR-10PRO-E)</t>
  </si>
  <si>
    <t>NATIONAL SOFT</t>
  </si>
  <si>
    <t>PV-416410-1</t>
  </si>
  <si>
    <t>SOFT RESTAURAN MOVIL TABLETA 7" CON LICENCIA SR MOVIL OEM</t>
  </si>
  <si>
    <t>SO-706415-25</t>
  </si>
  <si>
    <t>MODULO DE HUELLA NS-9500 PARA SOFT (SR-MOD-HUELLANS9500)</t>
  </si>
  <si>
    <t>SO-476494-20</t>
  </si>
  <si>
    <t>ON THE MINUTE 4.5 K20 TERMINAL HUELLA/RFDI/USB 100 EMPLEADOS</t>
  </si>
  <si>
    <t>SO-706415-23</t>
  </si>
  <si>
    <t>ON THE MINUTE 4.5 LECTOR DE HUELLA NS9500 100 EMP OTM-4.5-NS9500-100</t>
  </si>
  <si>
    <t>SO-656411-1</t>
  </si>
  <si>
    <t>SOFT RESTAURAN MOVIL TABLETA 7" C/LIC (SR-MOVIL-TBM7-30F)</t>
  </si>
  <si>
    <t>SO-354372-9</t>
  </si>
  <si>
    <t>BITDEFENDER ANTIVIRUS PLUS 1YR 3USR (TMBD-402)</t>
  </si>
  <si>
    <t>SO-354370-7</t>
  </si>
  <si>
    <t>BITDEFENDER ANTIVIRUS PLUS 1YR 10USR (TMBD-404)</t>
  </si>
  <si>
    <t>SO-354370-6</t>
  </si>
  <si>
    <t>BITDEFENDER ANTIVIRUS PLUS 1YR 1USR (TMBD-401)</t>
  </si>
  <si>
    <t>SO-354370-10</t>
  </si>
  <si>
    <t>BITDEFENDER INTERNET SECURITY 1YR 10USR (TMBD-408)</t>
  </si>
  <si>
    <t>SO-354370-9</t>
  </si>
  <si>
    <t>BITDEFENDER INTERNET SECURITY 1YR 1USR (TMBD-405)</t>
  </si>
  <si>
    <t>SO-354372-11</t>
  </si>
  <si>
    <t>BITDEFENDER INTERNET SECURITY 1YR 3USR (TMBD-406)</t>
  </si>
  <si>
    <t>SO-354372-12</t>
  </si>
  <si>
    <t>BITDEFENDER INTERNET SECURITY 1YR 5USR (TMBD-407)</t>
  </si>
  <si>
    <t>SO-354370-12</t>
  </si>
  <si>
    <t>BITDEFENDER SMALL OFFICE SECURITY 10USR+1FS (TMBD-053)</t>
  </si>
  <si>
    <t>SO-11027121-5</t>
  </si>
  <si>
    <t>BITDEFENDER TOTAL SECURITY FAMILY PACK 2011 (2 A?S) 3 USUARIOS</t>
  </si>
  <si>
    <t>SO-354372-13</t>
  </si>
  <si>
    <t>BITDEFENDER TOTAL SECURITY MD 1YR 3USR (TMBD-409)</t>
  </si>
  <si>
    <t>SO-354370-11</t>
  </si>
  <si>
    <t>BITDEFENDER TOTAL SECURITY MD 1YR 5USR (TMBD-410)</t>
  </si>
  <si>
    <t>ME-444372-2</t>
  </si>
  <si>
    <t>MEMORIA MICRO SDXC ADATA 64GB UHS-I U1 C/ADAPT (AUSDX64GUICL10-RA1)</t>
  </si>
  <si>
    <t>ADATA</t>
  </si>
  <si>
    <t>AC-343796-6</t>
  </si>
  <si>
    <t>CARGADOR PORTATIL ADATA PT100 VERDE/AMARILLO (APT100-10000M-5V-CGRYL</t>
  </si>
  <si>
    <t>AC-343796-5</t>
  </si>
  <si>
    <t>CARGADOR PORTATIL ADATA PT100 ROJO/NARANJA (APT100-10000M-5V-CRDOR</t>
  </si>
  <si>
    <t>AC-349372-6</t>
  </si>
  <si>
    <t>CARGADOR PORTATIL ADATA PT100 BLANCO/AZUL (APT100-10000M-5V-CWHBL)</t>
  </si>
  <si>
    <t>DD-453785-11</t>
  </si>
  <si>
    <t>UNIDAD SSD ADATA SU650 120GB SATA III 2.5" (ASU650SS-120GT-R)</t>
  </si>
  <si>
    <t>ME-427210-20</t>
  </si>
  <si>
    <t>MEMORIA DDR4 CRUCIAL 8GB 2666MHZ CT8G4DFRA266</t>
  </si>
  <si>
    <t>CRUCIAL</t>
  </si>
  <si>
    <t>ME-427210-23</t>
  </si>
  <si>
    <t>MEMORIA DDR4 CRUCIAL 16 GB U+DIMM 2666 MHZ CT16G4DFRA266</t>
  </si>
  <si>
    <t>ME-423710-80</t>
  </si>
  <si>
    <t>MEMORIA DDR4 CRUCIAL 8GB 2666CL19 SRx8 UNBUFFERED SODIMM CT8G4SFRA266</t>
  </si>
  <si>
    <t>ME-427210-24</t>
  </si>
  <si>
    <t>MEMORIA DDR4 CRUCIAL SODIMM 16GB 2666 MHZ CT16G4SFRA266</t>
  </si>
  <si>
    <t>ME-427210-1</t>
  </si>
  <si>
    <t>MEMORIA DDR4 CRUCIAL 4GB 2400MHZ CL17 UDIMM CT4G4DFS824A</t>
  </si>
  <si>
    <t>ME-603372-40</t>
  </si>
  <si>
    <t>MEMORIA FLASH KINGSTON 32 GB USB-C 3.2 GEN 1 (DT80/32GB)</t>
  </si>
  <si>
    <t>KINGSTON</t>
  </si>
  <si>
    <t>ME-603372-41</t>
  </si>
  <si>
    <t>MEMORIA FLASH KINGSTON 64 GB USB-C 3.2 GEN 1 (DT80/64GB)</t>
  </si>
  <si>
    <t>ME-423310-12</t>
  </si>
  <si>
    <t>MEMORIA SODIMM KINGSTON DDR4 HYPERX IMPACT 4GB 2400MHZ HX424S14IB/4</t>
  </si>
  <si>
    <t>ME-423371-16</t>
  </si>
  <si>
    <t>MEMORIA DDR4 KINGSTON HYPERX FURYBLACK 16GB 2400MHZCL15(HX424C15FB3/16)</t>
  </si>
  <si>
    <t>ME-603371-17</t>
  </si>
  <si>
    <t>MEMORIA FLASH KINGSTON 256 GB USB 3.2 GEN 1 (DTX/256GB)</t>
  </si>
  <si>
    <t>AU-365211-1</t>
  </si>
  <si>
    <t>AUDIFONO GAMER PATRIOT VIPER V330 PV3302JMK 3.5MM JACK</t>
  </si>
  <si>
    <t>PATRIOT</t>
  </si>
  <si>
    <t>CM-425271-13</t>
  </si>
  <si>
    <t>MEMORIA DDR4 PATRIOT 16GB VIPER ELITE UM PVE416G240C6GY 2400MHZ</t>
  </si>
  <si>
    <t>CM-455272-1</t>
  </si>
  <si>
    <t>UNIDAD SSD PATRIOT BURST 2.5" 120GB PBU120GS25SSDR</t>
  </si>
  <si>
    <t>CM-455272-2</t>
  </si>
  <si>
    <t>UNIDAD SSD PATRIOT BURST 2.5" 240GB PBU240GS25SSDR</t>
  </si>
  <si>
    <t>MT-445211-2</t>
  </si>
  <si>
    <t>TECLADO GAMER PATRIOT VIPER V770 PV770MRUMXGM RGB MECANICO</t>
  </si>
  <si>
    <t>DD-383110-32</t>
  </si>
  <si>
    <t xml:space="preserve">DISCO DURO EXTERNO USB 3.0 TOSHIBA 1TB HDTB410XK3AA BASICS  NEGRO
</t>
  </si>
  <si>
    <t>TOSHIBA</t>
  </si>
  <si>
    <t>CM-473112-7</t>
  </si>
  <si>
    <t xml:space="preserve">DISCO DURO EXTERNO TOSHIBA 2TB HDTX120XK3AA USB 3.0 CANVIO GAMING NEG
</t>
  </si>
  <si>
    <t>DD-383112-6</t>
  </si>
  <si>
    <t xml:space="preserve">DISCO DURO EXTERNO TOSHIBA 2TB HDTB420XK3AA USB 3.0 BASICS  NEGRO
</t>
  </si>
  <si>
    <t>CM-473112-4</t>
  </si>
  <si>
    <t xml:space="preserve">DISCO DURO EXTERNO TOSHIBA 2TB HDTCA20XR3AA ADVANCE V10 ROJO
</t>
  </si>
  <si>
    <t>CM-473112-9</t>
  </si>
  <si>
    <t xml:space="preserve">DISCO DURO EXTERNO TOSHIBA 2TB HDTX120XSCAA USB 3.0 CANVIO FLEX PLATA
</t>
  </si>
  <si>
    <t>ME-408543-27</t>
  </si>
  <si>
    <t>MEMORIA FLASH SANDISK CRUZER BLADE 32GB NEGRO 2.0 (SDCZ50-032G-B35)</t>
  </si>
  <si>
    <t>SANDISK</t>
  </si>
  <si>
    <t>ME-605471-30</t>
  </si>
  <si>
    <t>MEMORIA FLASH SANDISK ULTRA FIT 16GB NEGRO USB 3.1 (SDCZ430-016G-G46)</t>
  </si>
  <si>
    <t>ME-445472-6</t>
  </si>
  <si>
    <t>MEMORIA SANDISK MICRO SDHC ULTRA 32GB CL10 (SDSQUNR-032G-GN3MA)</t>
  </si>
  <si>
    <t>ME-445472-7</t>
  </si>
  <si>
    <t>MEMORIA SANDISK MICRO SDXC ULTRA 64GB CL10 (SDSQUNR-064G-GN3MA)</t>
  </si>
  <si>
    <t>ME-715472-2</t>
  </si>
  <si>
    <t>MEMORIA SANDISK ULTRA SDHC/SDXC 64GB CL10 U1 (SDSDUN4-064G-GN6IN)</t>
  </si>
  <si>
    <t>DD-683012-1</t>
  </si>
  <si>
    <t>DISCO DURO INTERNO SEAGATE 2TB 2.5 ST2000LM015 5400RPM BARRACUDA</t>
  </si>
  <si>
    <t>SEAGATE</t>
  </si>
  <si>
    <t>DD-393085-4</t>
  </si>
  <si>
    <t>DISCO DURO INTERNO SEAGATE 500GB 2.5 ST500LM030 5400RPM BARRACUDA</t>
  </si>
  <si>
    <t>DD-393010-14</t>
  </si>
  <si>
    <t>DISCO DURO INTERNO SEAGATE 1TB 2.5 ST1000LM049 7200RPM BARRACUDA PRO</t>
  </si>
  <si>
    <t>CM-473010-1</t>
  </si>
  <si>
    <t>DISCO DURO EXTERNO SEAGATE STEB6000403 6TB 3.5 USB 3.0 NEGRO EXPANSION</t>
  </si>
  <si>
    <t>DD-393010-13</t>
  </si>
  <si>
    <t>DISCO DURO INTERNO SEAGATE 1TB 2.5 ST1000LM048 7MM 5400RPM BARRACUDA</t>
  </si>
  <si>
    <t>DD-383110-31</t>
  </si>
  <si>
    <t>DISCO DURO EXTERNO WD ELEMENTS 1TB 3.0 NEGRO (WDBUZG0010BBK-WESN)</t>
  </si>
  <si>
    <t>WD</t>
  </si>
  <si>
    <t>CM-473112-1</t>
  </si>
  <si>
    <t>DISCO DURO EXTERNO WD BLACK P10 GAME DRIVE 2TB 3 (WDBA2W0020BBK-WESN)</t>
  </si>
  <si>
    <t>DD-683112-2</t>
  </si>
  <si>
    <t>DISCO DURO INTERNO WD 2TB 3.5" WD20EFAX 256MB SATA3 5400RPM NAS RED</t>
  </si>
  <si>
    <t>DD-393114-11</t>
  </si>
  <si>
    <t>DISCO DURO INTERNO WD 10TB 3.5" WD100EFAX 256MB SATA3 5400RPM NAS RED</t>
  </si>
  <si>
    <t>ME-443171-2</t>
  </si>
  <si>
    <t>MEMORIA WD PURPLE MICRO SDXC 256GB CL10 U1 QD101 (WDD256G1P0C)</t>
  </si>
  <si>
    <t>ME-606772-83</t>
  </si>
  <si>
    <t>MEMORIA FLASH USB BLACKPCS 2108 8GB NEGRO PIANO METALICA (MU2108PBL-8)</t>
  </si>
  <si>
    <t>BLACKPCS</t>
  </si>
  <si>
    <t>DD-456785-1</t>
  </si>
  <si>
    <t>UNIDAD SSD BLACKPCS B1 120GB 560MB/S SATA III 2.5" (AS201-120)</t>
  </si>
  <si>
    <t>DD-456785-2</t>
  </si>
  <si>
    <t>UNIDAD SSD BLACKPCS B1 240GB 560MB/S SATA III 2.5" (AS201-240)</t>
  </si>
  <si>
    <t>ME-606772-84</t>
  </si>
  <si>
    <t>MEMORIA FLASH USB BLACKPCS 2108 32GB NEGRO PIANO METAL (MU2108PBL-32GB</t>
  </si>
  <si>
    <t>ME-606772-87</t>
  </si>
  <si>
    <t>MEMORIA FLASH USB BLACKPCS 2108 8GB COBRE METALICA (MU2108RG-8)</t>
  </si>
  <si>
    <t>LINK</t>
  </si>
  <si>
    <t>=HIPERVINCULO("https://www.pchmayoreo.com/index.php/catalogsearch/result/?q=</t>
  </si>
  <si>
    <t>", "Ir a sitio web")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</si>
</sst>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18"/>
      <color theme="1"/>
      <name val="Calibri"/>
    </font>
    <font>
      <b/>
      <sz val="1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FFFFCC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0" fillId="0" borderId="0" xfId="0" quotePrefix="1" applyFont="1" applyAlignment="1"/>
    <xf numFmtId="0" fontId="2" fillId="0" borderId="1" xfId="0" applyFont="1" applyFill="1" applyBorder="1"/>
    <xf numFmtId="0" fontId="5" fillId="4" borderId="0" xfId="0" applyFont="1" applyFill="1" applyAlignment="1">
      <alignment horizontal="center" vertical="center" wrapText="1"/>
    </xf>
    <xf numFmtId="0" fontId="0" fillId="5" borderId="0" xfId="0" applyFont="1" applyFill="1" applyAlignment="1"/>
    <xf numFmtId="0" fontId="1" fillId="5" borderId="0" xfId="0" applyFont="1" applyFill="1"/>
    <xf numFmtId="0" fontId="2" fillId="5" borderId="0" xfId="0" applyFont="1" applyFill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12700</xdr:colOff>
      <xdr:row>14</xdr:row>
      <xdr:rowOff>88194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504E1C-58EF-FB4F-A91E-056D611D3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90100" cy="269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3"/>
  <sheetViews>
    <sheetView showGridLines="0" tabSelected="1" workbookViewId="0">
      <pane ySplit="16" topLeftCell="A17" activePane="bottomLeft" state="frozen"/>
      <selection pane="bottomLeft" activeCell="F13" sqref="F13"/>
    </sheetView>
  </sheetViews>
  <sheetFormatPr baseColWidth="10" defaultColWidth="12.6640625" defaultRowHeight="15" customHeight="1" x14ac:dyDescent="0.15"/>
  <cols>
    <col min="1" max="1" width="17" customWidth="1"/>
    <col min="2" max="2" width="70" customWidth="1"/>
    <col min="3" max="3" width="20.1640625" customWidth="1"/>
    <col min="4" max="4" width="19.83203125" bestFit="1" customWidth="1"/>
    <col min="5" max="5" width="10" customWidth="1"/>
  </cols>
  <sheetData>
    <row r="1" spans="1:5" ht="15" customHeight="1" x14ac:dyDescent="0.15">
      <c r="A1" s="8"/>
      <c r="B1" s="8"/>
      <c r="C1" s="8"/>
      <c r="D1" s="8"/>
    </row>
    <row r="2" spans="1:5" ht="15" customHeight="1" x14ac:dyDescent="0.15">
      <c r="A2" s="8"/>
      <c r="B2" s="8"/>
      <c r="C2" s="8"/>
      <c r="D2" s="8"/>
    </row>
    <row r="3" spans="1:5" ht="15" customHeight="1" x14ac:dyDescent="0.15">
      <c r="A3" s="8"/>
      <c r="B3" s="8"/>
      <c r="C3" s="8"/>
      <c r="D3" s="8"/>
    </row>
    <row r="4" spans="1:5" ht="15" customHeight="1" x14ac:dyDescent="0.15">
      <c r="A4" s="8"/>
      <c r="B4" s="8"/>
      <c r="C4" s="8"/>
      <c r="D4" s="8"/>
    </row>
    <row r="5" spans="1:5" ht="15" customHeight="1" x14ac:dyDescent="0.15">
      <c r="A5" s="8"/>
      <c r="B5" s="8"/>
      <c r="C5" s="8"/>
      <c r="D5" s="8"/>
    </row>
    <row r="6" spans="1:5" ht="15" customHeight="1" x14ac:dyDescent="0.15">
      <c r="A6" s="8"/>
      <c r="B6" s="8"/>
      <c r="C6" s="8"/>
      <c r="D6" s="8"/>
    </row>
    <row r="7" spans="1:5" ht="15" customHeight="1" x14ac:dyDescent="0.15">
      <c r="A7" s="8"/>
      <c r="B7" s="8"/>
      <c r="C7" s="8"/>
      <c r="D7" s="8"/>
    </row>
    <row r="8" spans="1:5" ht="15" customHeight="1" x14ac:dyDescent="0.15">
      <c r="A8" s="8"/>
      <c r="B8" s="8"/>
      <c r="C8" s="8"/>
      <c r="D8" s="8"/>
    </row>
    <row r="9" spans="1:5" ht="15" customHeight="1" x14ac:dyDescent="0.15">
      <c r="A9" s="8"/>
      <c r="B9" s="8"/>
      <c r="C9" s="8"/>
      <c r="D9" s="8"/>
    </row>
    <row r="10" spans="1:5" ht="15" customHeight="1" x14ac:dyDescent="0.15">
      <c r="A10" s="8"/>
      <c r="B10" s="8"/>
      <c r="C10" s="8"/>
      <c r="D10" s="8"/>
    </row>
    <row r="11" spans="1:5" ht="15" customHeight="1" x14ac:dyDescent="0.15">
      <c r="A11" s="8"/>
      <c r="B11" s="8"/>
      <c r="C11" s="8"/>
      <c r="D11" s="8"/>
    </row>
    <row r="12" spans="1:5" ht="15" customHeight="1" x14ac:dyDescent="0.15">
      <c r="A12" s="8"/>
      <c r="B12" s="8"/>
      <c r="C12" s="8"/>
      <c r="D12" s="8"/>
    </row>
    <row r="13" spans="1:5" ht="11" customHeight="1" x14ac:dyDescent="0.15">
      <c r="A13" s="8"/>
      <c r="B13" s="8"/>
      <c r="C13" s="8"/>
      <c r="D13" s="8"/>
    </row>
    <row r="14" spans="1:5" ht="14" customHeight="1" x14ac:dyDescent="0.2">
      <c r="A14" s="9"/>
      <c r="B14" s="9"/>
      <c r="C14" s="9"/>
      <c r="D14" s="9"/>
      <c r="E14" s="1"/>
    </row>
    <row r="15" spans="1:5" ht="9" customHeight="1" x14ac:dyDescent="0.2">
      <c r="A15" s="10"/>
      <c r="B15" s="10"/>
      <c r="C15" s="10"/>
      <c r="D15" s="9"/>
      <c r="E15" s="1"/>
    </row>
    <row r="16" spans="1:5" ht="25" x14ac:dyDescent="0.15">
      <c r="A16" s="2" t="s">
        <v>0</v>
      </c>
      <c r="B16" s="2" t="s">
        <v>1</v>
      </c>
      <c r="C16" s="2" t="s">
        <v>2</v>
      </c>
      <c r="D16" s="7" t="s">
        <v>676</v>
      </c>
      <c r="E16" s="3"/>
    </row>
    <row r="17" spans="1:5" ht="24" customHeight="1" x14ac:dyDescent="0.3">
      <c r="A17" s="6" t="s">
        <v>3</v>
      </c>
      <c r="B17" s="6" t="s">
        <v>4</v>
      </c>
      <c r="C17" s="6" t="s">
        <v>5</v>
      </c>
      <c r="D17" s="11" t="str">
        <f>HYPERLINK("https://www.pchmayoreo.com/index.php/catalogsearch/result/?q=MO-544313-1", "Ir a sitio web")</f>
        <v>Ir a sitio web</v>
      </c>
      <c r="E17" s="1"/>
    </row>
    <row r="18" spans="1:5" ht="24" customHeight="1" x14ac:dyDescent="0.3">
      <c r="A18" s="6" t="s">
        <v>6</v>
      </c>
      <c r="B18" s="6" t="s">
        <v>7</v>
      </c>
      <c r="C18" s="6" t="s">
        <v>5</v>
      </c>
      <c r="D18" s="11" t="str">
        <f>HYPERLINK("https://www.pchmayoreo.com/index.php/catalogsearch/result/?q=AC-423496-2", "Ir a sitio web")</f>
        <v>Ir a sitio web</v>
      </c>
      <c r="E18" s="1"/>
    </row>
    <row r="19" spans="1:5" ht="24" customHeight="1" x14ac:dyDescent="0.3">
      <c r="A19" s="6" t="s">
        <v>8</v>
      </c>
      <c r="B19" s="6" t="s">
        <v>9</v>
      </c>
      <c r="C19" s="6" t="s">
        <v>10</v>
      </c>
      <c r="D19" s="11" t="str">
        <f>HYPERLINK("https://www.pchmayoreo.com/index.php/catalogsearch/result/?q=VP-349431-7", "Ir a sitio web")</f>
        <v>Ir a sitio web</v>
      </c>
      <c r="E19" s="1"/>
    </row>
    <row r="20" spans="1:5" ht="24" customHeight="1" x14ac:dyDescent="0.3">
      <c r="A20" s="6" t="s">
        <v>11</v>
      </c>
      <c r="B20" s="6" t="s">
        <v>12</v>
      </c>
      <c r="C20" s="6" t="s">
        <v>10</v>
      </c>
      <c r="D20" s="11" t="str">
        <f>HYPERLINK("https://www.pchmayoreo.com/index.php/catalogsearch/result/?q=VP-416489-3", "Ir a sitio web")</f>
        <v>Ir a sitio web</v>
      </c>
      <c r="E20" s="1"/>
    </row>
    <row r="21" spans="1:5" ht="24" customHeight="1" x14ac:dyDescent="0.3">
      <c r="A21" s="6" t="s">
        <v>13</v>
      </c>
      <c r="B21" s="6" t="s">
        <v>14</v>
      </c>
      <c r="C21" s="6" t="s">
        <v>10</v>
      </c>
      <c r="D21" s="11" t="str">
        <f>HYPERLINK("https://www.pchmayoreo.com/index.php/catalogsearch/result/?q=VP-426483-3", "Ir a sitio web")</f>
        <v>Ir a sitio web</v>
      </c>
      <c r="E21" s="1"/>
    </row>
    <row r="22" spans="1:5" ht="24" customHeight="1" x14ac:dyDescent="0.3">
      <c r="A22" s="6" t="s">
        <v>15</v>
      </c>
      <c r="B22" s="6" t="s">
        <v>16</v>
      </c>
      <c r="C22" s="6" t="s">
        <v>10</v>
      </c>
      <c r="D22" s="11" t="str">
        <f>HYPERLINK("https://www.pchmayoreo.com/index.php/catalogsearch/result/?q=VP-426483-1", "Ir a sitio web")</f>
        <v>Ir a sitio web</v>
      </c>
      <c r="E22" s="1"/>
    </row>
    <row r="23" spans="1:5" ht="24" customHeight="1" x14ac:dyDescent="0.3">
      <c r="A23" s="6" t="s">
        <v>17</v>
      </c>
      <c r="B23" s="6" t="s">
        <v>18</v>
      </c>
      <c r="C23" s="6" t="s">
        <v>10</v>
      </c>
      <c r="D23" s="11" t="str">
        <f>HYPERLINK("https://www.pchmayoreo.com/index.php/catalogsearch/result/?q=VP-349431-15", "Ir a sitio web")</f>
        <v>Ir a sitio web</v>
      </c>
      <c r="E23" s="1"/>
    </row>
    <row r="24" spans="1:5" ht="24" customHeight="1" x14ac:dyDescent="0.3">
      <c r="A24" s="6" t="s">
        <v>19</v>
      </c>
      <c r="B24" s="6" t="s">
        <v>20</v>
      </c>
      <c r="C24" s="6" t="s">
        <v>10</v>
      </c>
      <c r="D24" s="11" t="str">
        <f>HYPERLINK("https://www.pchmayoreo.com/index.php/catalogsearch/result/?q=VP-486413-1", "Ir a sitio web")</f>
        <v>Ir a sitio web</v>
      </c>
      <c r="E24" s="1"/>
    </row>
    <row r="25" spans="1:5" ht="24" customHeight="1" x14ac:dyDescent="0.3">
      <c r="A25" s="6" t="s">
        <v>21</v>
      </c>
      <c r="B25" s="6" t="s">
        <v>22</v>
      </c>
      <c r="C25" s="6" t="s">
        <v>10</v>
      </c>
      <c r="D25" s="11" t="str">
        <f>HYPERLINK("https://www.pchmayoreo.com/index.php/catalogsearch/result/?q=VP-349431-21", "Ir a sitio web")</f>
        <v>Ir a sitio web</v>
      </c>
      <c r="E25" s="1"/>
    </row>
    <row r="26" spans="1:5" ht="24" customHeight="1" x14ac:dyDescent="0.3">
      <c r="A26" s="6" t="s">
        <v>23</v>
      </c>
      <c r="B26" s="6" t="s">
        <v>24</v>
      </c>
      <c r="C26" s="6" t="s">
        <v>25</v>
      </c>
      <c r="D26" s="11" t="str">
        <f>HYPERLINK("https://www.pchmayoreo.com/index.php/catalogsearch/result/?q=MO-533210-1", "Ir a sitio web")</f>
        <v>Ir a sitio web</v>
      </c>
      <c r="E26" s="1"/>
    </row>
    <row r="27" spans="1:5" ht="24" customHeight="1" x14ac:dyDescent="0.3">
      <c r="A27" s="6" t="s">
        <v>26</v>
      </c>
      <c r="B27" s="6" t="s">
        <v>27</v>
      </c>
      <c r="C27" s="6" t="s">
        <v>25</v>
      </c>
      <c r="D27" s="11" t="str">
        <f>HYPERLINK("https://www.pchmayoreo.com/index.php/catalogsearch/result/?q=MO-533279-8", "Ir a sitio web")</f>
        <v>Ir a sitio web</v>
      </c>
      <c r="E27" s="1"/>
    </row>
    <row r="28" spans="1:5" ht="24" customHeight="1" x14ac:dyDescent="0.3">
      <c r="A28" s="6" t="s">
        <v>28</v>
      </c>
      <c r="B28" s="6" t="s">
        <v>29</v>
      </c>
      <c r="C28" s="6" t="s">
        <v>25</v>
      </c>
      <c r="D28" s="11" t="str">
        <f>HYPERLINK("https://www.pchmayoreo.com/index.php/catalogsearch/result/?q=MO-653279-3", "Ir a sitio web")</f>
        <v>Ir a sitio web</v>
      </c>
      <c r="E28" s="1"/>
    </row>
    <row r="29" spans="1:5" ht="24" customHeight="1" x14ac:dyDescent="0.3">
      <c r="A29" s="6" t="s">
        <v>30</v>
      </c>
      <c r="B29" s="6" t="s">
        <v>31</v>
      </c>
      <c r="C29" s="6" t="s">
        <v>25</v>
      </c>
      <c r="D29" s="11" t="str">
        <f>HYPERLINK("https://www.pchmayoreo.com/index.php/catalogsearch/result/?q=TV-563211-1", "Ir a sitio web")</f>
        <v>Ir a sitio web</v>
      </c>
      <c r="E29" s="1"/>
    </row>
    <row r="30" spans="1:5" ht="24" customHeight="1" x14ac:dyDescent="0.3">
      <c r="A30" s="6" t="s">
        <v>32</v>
      </c>
      <c r="B30" s="6" t="s">
        <v>33</v>
      </c>
      <c r="C30" s="6" t="s">
        <v>25</v>
      </c>
      <c r="D30" s="11" t="str">
        <f>HYPERLINK("https://www.pchmayoreo.com/index.php/catalogsearch/result/?q=AU-363274-1", "Ir a sitio web")</f>
        <v>Ir a sitio web</v>
      </c>
      <c r="E30" s="1"/>
    </row>
    <row r="31" spans="1:5" ht="24" customHeight="1" x14ac:dyDescent="0.3">
      <c r="A31" s="6" t="s">
        <v>34</v>
      </c>
      <c r="B31" s="6" t="s">
        <v>35</v>
      </c>
      <c r="C31" s="6" t="s">
        <v>36</v>
      </c>
      <c r="D31" s="11" t="str">
        <f>HYPERLINK("https://www.pchmayoreo.com/index.php/catalogsearch/result/?q=PA-616112-9", "Ir a sitio web")</f>
        <v>Ir a sitio web</v>
      </c>
      <c r="E31" s="1"/>
    </row>
    <row r="32" spans="1:5" ht="24" customHeight="1" x14ac:dyDescent="0.3">
      <c r="A32" s="6" t="s">
        <v>37</v>
      </c>
      <c r="B32" s="6" t="s">
        <v>38</v>
      </c>
      <c r="C32" s="6" t="s">
        <v>39</v>
      </c>
      <c r="D32" s="11" t="str">
        <f>HYPERLINK("https://www.pchmayoreo.com/index.php/catalogsearch/result/?q=AC-366013-4", "Ir a sitio web")</f>
        <v>Ir a sitio web</v>
      </c>
      <c r="E32" s="1"/>
    </row>
    <row r="33" spans="1:5" ht="24" customHeight="1" x14ac:dyDescent="0.3">
      <c r="A33" s="6" t="s">
        <v>40</v>
      </c>
      <c r="B33" s="6" t="s">
        <v>41</v>
      </c>
      <c r="C33" s="6" t="s">
        <v>39</v>
      </c>
      <c r="D33" s="11" t="str">
        <f>HYPERLINK("https://www.pchmayoreo.com/index.php/catalogsearch/result/?q=AC-366010-8", "Ir a sitio web")</f>
        <v>Ir a sitio web</v>
      </c>
      <c r="E33" s="1"/>
    </row>
    <row r="34" spans="1:5" ht="24" customHeight="1" x14ac:dyDescent="0.3">
      <c r="A34" s="6" t="s">
        <v>42</v>
      </c>
      <c r="B34" s="6" t="s">
        <v>43</v>
      </c>
      <c r="C34" s="6" t="s">
        <v>39</v>
      </c>
      <c r="D34" s="11" t="str">
        <f>HYPERLINK("https://www.pchmayoreo.com/index.php/catalogsearch/result/?q=AC-366013-3", "Ir a sitio web")</f>
        <v>Ir a sitio web</v>
      </c>
      <c r="E34" s="1"/>
    </row>
    <row r="35" spans="1:5" ht="24" customHeight="1" x14ac:dyDescent="0.3">
      <c r="A35" s="6" t="s">
        <v>44</v>
      </c>
      <c r="B35" s="6" t="s">
        <v>45</v>
      </c>
      <c r="C35" s="6" t="s">
        <v>39</v>
      </c>
      <c r="D35" s="11" t="str">
        <f>HYPERLINK("https://www.pchmayoreo.com/index.php/catalogsearch/result/?q=AC-366013-5", "Ir a sitio web")</f>
        <v>Ir a sitio web</v>
      </c>
      <c r="E35" s="1"/>
    </row>
    <row r="36" spans="1:5" ht="24" customHeight="1" x14ac:dyDescent="0.3">
      <c r="A36" s="6" t="s">
        <v>46</v>
      </c>
      <c r="B36" s="6" t="s">
        <v>47</v>
      </c>
      <c r="C36" s="6" t="s">
        <v>39</v>
      </c>
      <c r="D36" s="11" t="str">
        <f>HYPERLINK("https://www.pchmayoreo.com/index.php/catalogsearch/result/?q=AC-366013-6", "Ir a sitio web")</f>
        <v>Ir a sitio web</v>
      </c>
      <c r="E36" s="1"/>
    </row>
    <row r="37" spans="1:5" ht="24" customHeight="1" x14ac:dyDescent="0.3">
      <c r="A37" s="6" t="s">
        <v>48</v>
      </c>
      <c r="B37" s="6" t="s">
        <v>49</v>
      </c>
      <c r="C37" s="6" t="s">
        <v>39</v>
      </c>
      <c r="D37" s="11" t="str">
        <f>HYPERLINK("https://www.pchmayoreo.com/index.php/catalogsearch/result/?q=AC-366079-4", "Ir a sitio web")</f>
        <v>Ir a sitio web</v>
      </c>
      <c r="E37" s="1"/>
    </row>
    <row r="38" spans="1:5" ht="24" customHeight="1" x14ac:dyDescent="0.3">
      <c r="A38" s="6" t="s">
        <v>50</v>
      </c>
      <c r="B38" s="6" t="s">
        <v>51</v>
      </c>
      <c r="C38" s="6" t="s">
        <v>52</v>
      </c>
      <c r="D38" s="11" t="str">
        <f>HYPERLINK("https://www.pchmayoreo.com/index.php/catalogsearch/result/?q=AC-366510-3", "Ir a sitio web")</f>
        <v>Ir a sitio web</v>
      </c>
      <c r="E38" s="1"/>
    </row>
    <row r="39" spans="1:5" ht="24" customHeight="1" x14ac:dyDescent="0.3">
      <c r="A39" s="6" t="s">
        <v>53</v>
      </c>
      <c r="B39" s="6" t="s">
        <v>54</v>
      </c>
      <c r="C39" s="6" t="s">
        <v>52</v>
      </c>
      <c r="D39" s="11" t="str">
        <f>HYPERLINK("https://www.pchmayoreo.com/index.php/catalogsearch/result/?q=OB-366582-1", "Ir a sitio web")</f>
        <v>Ir a sitio web</v>
      </c>
      <c r="E39" s="1"/>
    </row>
    <row r="40" spans="1:5" ht="24" customHeight="1" x14ac:dyDescent="0.3">
      <c r="A40" s="6" t="s">
        <v>55</v>
      </c>
      <c r="B40" s="6" t="s">
        <v>56</v>
      </c>
      <c r="C40" s="6" t="s">
        <v>52</v>
      </c>
      <c r="D40" s="11" t="str">
        <f>HYPERLINK("https://www.pchmayoreo.com/index.php/catalogsearch/result/?q=AC-366510-4", "Ir a sitio web")</f>
        <v>Ir a sitio web</v>
      </c>
      <c r="E40" s="1"/>
    </row>
    <row r="41" spans="1:5" ht="24" customHeight="1" x14ac:dyDescent="0.3">
      <c r="A41" s="6" t="s">
        <v>57</v>
      </c>
      <c r="B41" s="6" t="s">
        <v>58</v>
      </c>
      <c r="C41" s="6" t="s">
        <v>52</v>
      </c>
      <c r="D41" s="11" t="str">
        <f>HYPERLINK("https://www.pchmayoreo.com/index.php/catalogsearch/result/?q=AC-366510-1", "Ir a sitio web")</f>
        <v>Ir a sitio web</v>
      </c>
      <c r="E41" s="1"/>
    </row>
    <row r="42" spans="1:5" ht="24" customHeight="1" x14ac:dyDescent="0.3">
      <c r="A42" s="6" t="s">
        <v>59</v>
      </c>
      <c r="B42" s="6" t="s">
        <v>60</v>
      </c>
      <c r="C42" s="6" t="s">
        <v>52</v>
      </c>
      <c r="D42" s="11" t="str">
        <f>HYPERLINK("https://www.pchmayoreo.com/index.php/catalogsearch/result/?q=AC-366510-2", "Ir a sitio web")</f>
        <v>Ir a sitio web</v>
      </c>
      <c r="E42" s="1"/>
    </row>
    <row r="43" spans="1:5" ht="24" customHeight="1" x14ac:dyDescent="0.3">
      <c r="A43" s="6" t="s">
        <v>61</v>
      </c>
      <c r="B43" s="6" t="s">
        <v>62</v>
      </c>
      <c r="C43" s="6" t="s">
        <v>63</v>
      </c>
      <c r="D43" s="11" t="str">
        <f>HYPERLINK("https://www.pchmayoreo.com/index.php/catalogsearch/result/?q=DR-516611-RE1", "Ir a sitio web")</f>
        <v>Ir a sitio web</v>
      </c>
      <c r="E43" s="1"/>
    </row>
    <row r="44" spans="1:5" ht="24" customHeight="1" x14ac:dyDescent="0.3">
      <c r="A44" s="6" t="s">
        <v>64</v>
      </c>
      <c r="B44" s="6" t="s">
        <v>65</v>
      </c>
      <c r="C44" s="6" t="s">
        <v>63</v>
      </c>
      <c r="D44" s="11" t="str">
        <f>HYPERLINK("https://www.pchmayoreo.com/index.php/catalogsearch/result/?q=DR-516611-5", "Ir a sitio web")</f>
        <v>Ir a sitio web</v>
      </c>
      <c r="E44" s="1"/>
    </row>
    <row r="45" spans="1:5" ht="24" customHeight="1" x14ac:dyDescent="0.3">
      <c r="A45" s="6" t="s">
        <v>66</v>
      </c>
      <c r="B45" s="6" t="s">
        <v>67</v>
      </c>
      <c r="C45" s="6" t="s">
        <v>63</v>
      </c>
      <c r="D45" s="11" t="str">
        <f>HYPERLINK("https://www.pchmayoreo.com/index.php/catalogsearch/result/?q=DR-516611-7", "Ir a sitio web")</f>
        <v>Ir a sitio web</v>
      </c>
      <c r="E45" s="1"/>
    </row>
    <row r="46" spans="1:5" ht="24" customHeight="1" x14ac:dyDescent="0.3">
      <c r="A46" s="6" t="s">
        <v>68</v>
      </c>
      <c r="B46" s="6" t="s">
        <v>69</v>
      </c>
      <c r="C46" s="6" t="s">
        <v>70</v>
      </c>
      <c r="D46" s="11" t="str">
        <f>HYPERLINK("https://www.pchmayoreo.com/index.php/catalogsearch/result/?q=GD-646714-RE", "Ir a sitio web")</f>
        <v>Ir a sitio web</v>
      </c>
      <c r="E46" s="1"/>
    </row>
    <row r="47" spans="1:5" ht="24" customHeight="1" x14ac:dyDescent="0.3">
      <c r="A47" s="6" t="s">
        <v>71</v>
      </c>
      <c r="B47" s="6" t="s">
        <v>72</v>
      </c>
      <c r="C47" s="6" t="s">
        <v>70</v>
      </c>
      <c r="D47" s="11" t="str">
        <f>HYPERLINK("https://www.pchmayoreo.com/index.php/catalogsearch/result/?q=GD-646715-OB", "Ir a sitio web")</f>
        <v>Ir a sitio web</v>
      </c>
      <c r="E47" s="1"/>
    </row>
    <row r="48" spans="1:5" ht="24" customHeight="1" x14ac:dyDescent="0.3">
      <c r="A48" s="6" t="s">
        <v>73</v>
      </c>
      <c r="B48" s="6" t="s">
        <v>74</v>
      </c>
      <c r="C48" s="6" t="s">
        <v>70</v>
      </c>
      <c r="D48" s="11" t="str">
        <f>HYPERLINK("https://www.pchmayoreo.com/index.php/catalogsearch/result/?q=GD-506714-1", "Ir a sitio web")</f>
        <v>Ir a sitio web</v>
      </c>
      <c r="E48" s="1"/>
    </row>
    <row r="49" spans="1:5" ht="24" customHeight="1" x14ac:dyDescent="0.3">
      <c r="A49" s="6" t="s">
        <v>75</v>
      </c>
      <c r="B49" s="6" t="s">
        <v>76</v>
      </c>
      <c r="C49" s="6" t="s">
        <v>77</v>
      </c>
      <c r="D49" s="11" t="str">
        <f>HYPERLINK("https://www.pchmayoreo.com/index.php/catalogsearch/result/?q=EQ-537111-5", "Ir a sitio web")</f>
        <v>Ir a sitio web</v>
      </c>
      <c r="E49" s="1"/>
    </row>
    <row r="50" spans="1:5" ht="24" customHeight="1" x14ac:dyDescent="0.3">
      <c r="A50" s="6" t="s">
        <v>78</v>
      </c>
      <c r="B50" s="6" t="s">
        <v>79</v>
      </c>
      <c r="C50" s="6" t="s">
        <v>80</v>
      </c>
      <c r="D50" s="11" t="str">
        <f>HYPERLINK("https://www.pchmayoreo.com/index.php/catalogsearch/result/?q=EQ-527110-14", "Ir a sitio web")</f>
        <v>Ir a sitio web</v>
      </c>
      <c r="E50" s="1"/>
    </row>
    <row r="51" spans="1:5" ht="24" customHeight="1" x14ac:dyDescent="0.3">
      <c r="A51" s="6" t="s">
        <v>81</v>
      </c>
      <c r="B51" s="6" t="s">
        <v>82</v>
      </c>
      <c r="C51" s="6" t="s">
        <v>83</v>
      </c>
      <c r="D51" s="11" t="str">
        <f>HYPERLINK("https://www.pchmayoreo.com/index.php/catalogsearch/result/?q=EQ-524111-66", "Ir a sitio web")</f>
        <v>Ir a sitio web</v>
      </c>
      <c r="E51" s="1"/>
    </row>
    <row r="52" spans="1:5" ht="24" customHeight="1" x14ac:dyDescent="0.3">
      <c r="A52" s="6" t="s">
        <v>84</v>
      </c>
      <c r="B52" s="6" t="s">
        <v>85</v>
      </c>
      <c r="C52" s="6" t="s">
        <v>86</v>
      </c>
      <c r="D52" s="11" t="str">
        <f>HYPERLINK("https://www.pchmayoreo.com/index.php/catalogsearch/result/?q=TM-354214-18", "Ir a sitio web")</f>
        <v>Ir a sitio web</v>
      </c>
      <c r="E52" s="1"/>
    </row>
    <row r="53" spans="1:5" ht="24" customHeight="1" x14ac:dyDescent="0.3">
      <c r="A53" s="6" t="s">
        <v>87</v>
      </c>
      <c r="B53" s="6" t="s">
        <v>88</v>
      </c>
      <c r="C53" s="6" t="s">
        <v>86</v>
      </c>
      <c r="D53" s="11" t="str">
        <f>HYPERLINK("https://www.pchmayoreo.com/index.php/catalogsearch/result/?q=TM-354214-9", "Ir a sitio web")</f>
        <v>Ir a sitio web</v>
      </c>
      <c r="E53" s="1"/>
    </row>
    <row r="54" spans="1:5" ht="24" customHeight="1" x14ac:dyDescent="0.3">
      <c r="A54" s="6" t="s">
        <v>89</v>
      </c>
      <c r="B54" s="6" t="s">
        <v>90</v>
      </c>
      <c r="C54" s="6" t="s">
        <v>86</v>
      </c>
      <c r="D54" s="11" t="str">
        <f>HYPERLINK("https://www.pchmayoreo.com/index.php/catalogsearch/result/?q=TM-354214-7", "Ir a sitio web")</f>
        <v>Ir a sitio web</v>
      </c>
      <c r="E54" s="1"/>
    </row>
    <row r="55" spans="1:5" ht="24" customHeight="1" x14ac:dyDescent="0.3">
      <c r="A55" s="6" t="s">
        <v>91</v>
      </c>
      <c r="B55" s="6" t="s">
        <v>92</v>
      </c>
      <c r="C55" s="6" t="s">
        <v>86</v>
      </c>
      <c r="D55" s="11" t="str">
        <f>HYPERLINK("https://www.pchmayoreo.com/index.php/catalogsearch/result/?q=CM-354214-1", "Ir a sitio web")</f>
        <v>Ir a sitio web</v>
      </c>
      <c r="E55" s="1"/>
    </row>
    <row r="56" spans="1:5" ht="24" customHeight="1" x14ac:dyDescent="0.3">
      <c r="A56" s="6" t="s">
        <v>93</v>
      </c>
      <c r="B56" s="6" t="s">
        <v>94</v>
      </c>
      <c r="C56" s="6" t="s">
        <v>95</v>
      </c>
      <c r="D56" s="11" t="str">
        <f>HYPERLINK("https://www.pchmayoreo.com/index.php/catalogsearch/result/?q=UG-395370-1", "Ir a sitio web")</f>
        <v>Ir a sitio web</v>
      </c>
      <c r="E56" s="1"/>
    </row>
    <row r="57" spans="1:5" ht="24" customHeight="1" x14ac:dyDescent="0.3">
      <c r="A57" s="6" t="s">
        <v>96</v>
      </c>
      <c r="B57" s="6" t="s">
        <v>97</v>
      </c>
      <c r="C57" s="6" t="s">
        <v>98</v>
      </c>
      <c r="D57" s="11" t="str">
        <f>HYPERLINK("https://www.pchmayoreo.com/index.php/catalogsearch/result/?q=PR-373310-39", "Ir a sitio web")</f>
        <v>Ir a sitio web</v>
      </c>
      <c r="E57" s="1"/>
    </row>
    <row r="58" spans="1:5" ht="24" customHeight="1" x14ac:dyDescent="0.3">
      <c r="A58" s="6" t="s">
        <v>99</v>
      </c>
      <c r="B58" s="6" t="s">
        <v>100</v>
      </c>
      <c r="C58" s="6" t="s">
        <v>98</v>
      </c>
      <c r="D58" s="11" t="str">
        <f>HYPERLINK("https://www.pchmayoreo.com/index.php/catalogsearch/result/?q=PR-373310-42", "Ir a sitio web")</f>
        <v>Ir a sitio web</v>
      </c>
      <c r="E58" s="1"/>
    </row>
    <row r="59" spans="1:5" ht="24" customHeight="1" x14ac:dyDescent="0.3">
      <c r="A59" s="6" t="s">
        <v>101</v>
      </c>
      <c r="B59" s="6" t="s">
        <v>102</v>
      </c>
      <c r="C59" s="6" t="s">
        <v>98</v>
      </c>
      <c r="D59" s="11" t="str">
        <f>HYPERLINK("https://www.pchmayoreo.com/index.php/catalogsearch/result/?q=PR-373310-50", "Ir a sitio web")</f>
        <v>Ir a sitio web</v>
      </c>
      <c r="E59" s="1"/>
    </row>
    <row r="60" spans="1:5" ht="24" customHeight="1" x14ac:dyDescent="0.3">
      <c r="A60" s="6" t="s">
        <v>101</v>
      </c>
      <c r="B60" s="6" t="s">
        <v>102</v>
      </c>
      <c r="C60" s="6" t="s">
        <v>98</v>
      </c>
      <c r="D60" s="11" t="str">
        <f>HYPERLINK("https://www.pchmayoreo.com/index.php/catalogsearch/result/?q=PR-373310-50", "Ir a sitio web")</f>
        <v>Ir a sitio web</v>
      </c>
      <c r="E60" s="1"/>
    </row>
    <row r="61" spans="1:5" ht="24" customHeight="1" x14ac:dyDescent="0.3">
      <c r="A61" s="6" t="s">
        <v>103</v>
      </c>
      <c r="B61" s="6" t="s">
        <v>104</v>
      </c>
      <c r="C61" s="6" t="s">
        <v>98</v>
      </c>
      <c r="D61" s="11" t="str">
        <f>HYPERLINK("https://www.pchmayoreo.com/index.php/catalogsearch/result/?q=CM-323310-2", "Ir a sitio web")</f>
        <v>Ir a sitio web</v>
      </c>
      <c r="E61" s="1"/>
    </row>
    <row r="62" spans="1:5" ht="24" customHeight="1" x14ac:dyDescent="0.3">
      <c r="A62" s="6" t="s">
        <v>105</v>
      </c>
      <c r="B62" s="6" t="s">
        <v>106</v>
      </c>
      <c r="C62" s="6" t="s">
        <v>98</v>
      </c>
      <c r="D62" s="11" t="str">
        <f>HYPERLINK("https://www.pchmayoreo.com/index.php/catalogsearch/result/?q=CM-323315-3", "Ir a sitio web")</f>
        <v>Ir a sitio web</v>
      </c>
      <c r="E62" s="1"/>
    </row>
    <row r="63" spans="1:5" ht="24" customHeight="1" x14ac:dyDescent="0.3">
      <c r="A63" s="6" t="s">
        <v>107</v>
      </c>
      <c r="B63" s="6" t="s">
        <v>108</v>
      </c>
      <c r="C63" s="6" t="s">
        <v>98</v>
      </c>
      <c r="D63" s="11" t="str">
        <f>HYPERLINK("https://www.pchmayoreo.com/index.php/catalogsearch/result/?q=PR-373315-7", "Ir a sitio web")</f>
        <v>Ir a sitio web</v>
      </c>
      <c r="E63" s="1"/>
    </row>
    <row r="64" spans="1:5" ht="24" customHeight="1" x14ac:dyDescent="0.3">
      <c r="A64" s="6" t="s">
        <v>109</v>
      </c>
      <c r="B64" s="6" t="s">
        <v>110</v>
      </c>
      <c r="C64" s="6" t="s">
        <v>98</v>
      </c>
      <c r="D64" s="11" t="str">
        <f>HYPERLINK("https://www.pchmayoreo.com/index.php/catalogsearch/result/?q=CM-323310-1", "Ir a sitio web")</f>
        <v>Ir a sitio web</v>
      </c>
      <c r="E64" s="1"/>
    </row>
    <row r="65" spans="1:5" ht="24" customHeight="1" x14ac:dyDescent="0.3">
      <c r="A65" s="6" t="s">
        <v>111</v>
      </c>
      <c r="B65" s="6" t="s">
        <v>112</v>
      </c>
      <c r="C65" s="6" t="s">
        <v>98</v>
      </c>
      <c r="D65" s="11" t="str">
        <f>HYPERLINK("https://www.pchmayoreo.com/index.php/catalogsearch/result/?q=CM-323311-2", "Ir a sitio web")</f>
        <v>Ir a sitio web</v>
      </c>
      <c r="E65" s="1"/>
    </row>
    <row r="66" spans="1:5" ht="24" customHeight="1" x14ac:dyDescent="0.3">
      <c r="A66" s="6" t="s">
        <v>113</v>
      </c>
      <c r="B66" s="6" t="s">
        <v>114</v>
      </c>
      <c r="C66" s="6" t="s">
        <v>115</v>
      </c>
      <c r="D66" s="11" t="str">
        <f>HYPERLINK("https://www.pchmayoreo.com/index.php/catalogsearch/result/?q=TV-415313-3", "Ir a sitio web")</f>
        <v>Ir a sitio web</v>
      </c>
      <c r="E66" s="1"/>
    </row>
    <row r="67" spans="1:5" ht="24" customHeight="1" x14ac:dyDescent="0.3">
      <c r="A67" s="6" t="s">
        <v>116</v>
      </c>
      <c r="B67" s="6" t="s">
        <v>117</v>
      </c>
      <c r="C67" s="6" t="s">
        <v>115</v>
      </c>
      <c r="D67" s="11" t="str">
        <f>HYPERLINK("https://www.pchmayoreo.com/index.php/catalogsearch/result/?q=TV-415372-37", "Ir a sitio web")</f>
        <v>Ir a sitio web</v>
      </c>
      <c r="E67" s="1"/>
    </row>
    <row r="68" spans="1:5" ht="24" customHeight="1" x14ac:dyDescent="0.3">
      <c r="A68" s="6" t="s">
        <v>118</v>
      </c>
      <c r="B68" s="6" t="s">
        <v>119</v>
      </c>
      <c r="C68" s="6" t="s">
        <v>77</v>
      </c>
      <c r="D68" s="11" t="str">
        <f>HYPERLINK("https://www.pchmayoreo.com/index.php/catalogsearch/result/?q=CO-372312-28", "Ir a sitio web")</f>
        <v>Ir a sitio web</v>
      </c>
      <c r="E68" s="1"/>
    </row>
    <row r="69" spans="1:5" ht="24" customHeight="1" x14ac:dyDescent="0.3">
      <c r="A69" s="6" t="s">
        <v>120</v>
      </c>
      <c r="B69" s="6" t="s">
        <v>121</v>
      </c>
      <c r="C69" s="6" t="s">
        <v>122</v>
      </c>
      <c r="D69" s="11" t="str">
        <f>HYPERLINK("https://www.pchmayoreo.com/index.php/catalogsearch/result/?q=AC-393499-1", "Ir a sitio web")</f>
        <v>Ir a sitio web</v>
      </c>
      <c r="E69" s="1"/>
    </row>
    <row r="70" spans="1:5" ht="24" customHeight="1" x14ac:dyDescent="0.3">
      <c r="A70" s="6" t="s">
        <v>123</v>
      </c>
      <c r="B70" s="6" t="s">
        <v>124</v>
      </c>
      <c r="C70" s="6" t="s">
        <v>77</v>
      </c>
      <c r="D70" s="11" t="str">
        <f>HYPERLINK("https://www.pchmayoreo.com/index.php/catalogsearch/result/?q=IM-393179-20", "Ir a sitio web")</f>
        <v>Ir a sitio web</v>
      </c>
      <c r="E70" s="1"/>
    </row>
    <row r="71" spans="1:5" ht="24" customHeight="1" x14ac:dyDescent="0.3">
      <c r="A71" s="6" t="s">
        <v>125</v>
      </c>
      <c r="B71" s="6" t="s">
        <v>126</v>
      </c>
      <c r="C71" s="6" t="s">
        <v>77</v>
      </c>
      <c r="D71" s="11" t="str">
        <f>HYPERLINK("https://www.pchmayoreo.com/index.php/catalogsearch/result/?q=IM-393179-3", "Ir a sitio web")</f>
        <v>Ir a sitio web</v>
      </c>
      <c r="E71" s="1"/>
    </row>
    <row r="72" spans="1:5" ht="24" customHeight="1" x14ac:dyDescent="0.3">
      <c r="A72" s="6" t="s">
        <v>127</v>
      </c>
      <c r="B72" s="6" t="s">
        <v>128</v>
      </c>
      <c r="C72" s="6" t="s">
        <v>77</v>
      </c>
      <c r="D72" s="11" t="str">
        <f>HYPERLINK("https://www.pchmayoreo.com/index.php/catalogsearch/result/?q=IM-393179-18", "Ir a sitio web")</f>
        <v>Ir a sitio web</v>
      </c>
      <c r="E72" s="1"/>
    </row>
    <row r="73" spans="1:5" ht="24" customHeight="1" x14ac:dyDescent="0.3">
      <c r="A73" s="6" t="s">
        <v>129</v>
      </c>
      <c r="B73" s="6" t="s">
        <v>130</v>
      </c>
      <c r="C73" s="6" t="s">
        <v>77</v>
      </c>
      <c r="D73" s="11" t="str">
        <f>HYPERLINK("https://www.pchmayoreo.com/index.php/catalogsearch/result/?q=IM-483179-1", "Ir a sitio web")</f>
        <v>Ir a sitio web</v>
      </c>
      <c r="E73" s="1"/>
    </row>
    <row r="74" spans="1:5" ht="24" customHeight="1" x14ac:dyDescent="0.3">
      <c r="A74" s="6" t="s">
        <v>131</v>
      </c>
      <c r="B74" s="6" t="s">
        <v>132</v>
      </c>
      <c r="C74" s="6" t="s">
        <v>77</v>
      </c>
      <c r="D74" s="11" t="str">
        <f>HYPERLINK("https://www.pchmayoreo.com/index.php/catalogsearch/result/?q=IM-413179-14", "Ir a sitio web")</f>
        <v>Ir a sitio web</v>
      </c>
      <c r="E74" s="1"/>
    </row>
    <row r="75" spans="1:5" ht="24" customHeight="1" x14ac:dyDescent="0.3">
      <c r="A75" s="6" t="s">
        <v>133</v>
      </c>
      <c r="B75" s="6" t="s">
        <v>134</v>
      </c>
      <c r="C75" s="6" t="s">
        <v>135</v>
      </c>
      <c r="D75" s="11" t="str">
        <f>HYPERLINK("https://www.pchmayoreo.com/index.php/catalogsearch/result/?q=PV-396296-2", "Ir a sitio web")</f>
        <v>Ir a sitio web</v>
      </c>
      <c r="E75" s="1"/>
    </row>
    <row r="76" spans="1:5" ht="24" customHeight="1" x14ac:dyDescent="0.3">
      <c r="A76" s="6" t="s">
        <v>136</v>
      </c>
      <c r="B76" s="6" t="s">
        <v>137</v>
      </c>
      <c r="C76" s="6" t="s">
        <v>77</v>
      </c>
      <c r="D76" s="11" t="str">
        <f>HYPERLINK("https://www.pchmayoreo.com/index.php/catalogsearch/result/?q=SC-383199-6", "Ir a sitio web")</f>
        <v>Ir a sitio web</v>
      </c>
      <c r="E76" s="1"/>
    </row>
    <row r="77" spans="1:5" ht="24" customHeight="1" x14ac:dyDescent="0.3">
      <c r="A77" s="6" t="s">
        <v>138</v>
      </c>
      <c r="B77" s="6" t="s">
        <v>139</v>
      </c>
      <c r="C77" s="6" t="s">
        <v>77</v>
      </c>
      <c r="D77" s="11" t="str">
        <f>HYPERLINK("https://www.pchmayoreo.com/index.php/catalogsearch/result/?q=IM-383112-1", "Ir a sitio web")</f>
        <v>Ir a sitio web</v>
      </c>
      <c r="E77" s="1"/>
    </row>
    <row r="78" spans="1:5" ht="24" customHeight="1" x14ac:dyDescent="0.3">
      <c r="A78" s="6" t="s">
        <v>140</v>
      </c>
      <c r="B78" s="6" t="s">
        <v>141</v>
      </c>
      <c r="C78" s="6" t="s">
        <v>77</v>
      </c>
      <c r="D78" s="11" t="str">
        <f>HYPERLINK("https://www.pchmayoreo.com/index.php/catalogsearch/result/?q=CO-451312-60", "Ir a sitio web")</f>
        <v>Ir a sitio web</v>
      </c>
      <c r="E78" s="1"/>
    </row>
    <row r="79" spans="1:5" ht="24" customHeight="1" x14ac:dyDescent="0.3">
      <c r="A79" s="6" t="s">
        <v>142</v>
      </c>
      <c r="B79" s="6" t="s">
        <v>143</v>
      </c>
      <c r="C79" s="6" t="s">
        <v>77</v>
      </c>
      <c r="D79" s="11" t="str">
        <f>HYPERLINK("https://www.pchmayoreo.com/index.php/catalogsearch/result/?q=CO-451312-7", "Ir a sitio web")</f>
        <v>Ir a sitio web</v>
      </c>
      <c r="E79" s="1"/>
    </row>
    <row r="80" spans="1:5" ht="24" customHeight="1" x14ac:dyDescent="0.3">
      <c r="A80" s="6" t="s">
        <v>144</v>
      </c>
      <c r="B80" s="6" t="s">
        <v>145</v>
      </c>
      <c r="C80" s="6" t="s">
        <v>146</v>
      </c>
      <c r="D80" s="11" t="str">
        <f>HYPERLINK("https://www.pchmayoreo.com/index.php/catalogsearch/result/?q=AU-376974-1", "Ir a sitio web")</f>
        <v>Ir a sitio web</v>
      </c>
      <c r="E80" s="1"/>
    </row>
    <row r="81" spans="1:5" ht="24" customHeight="1" x14ac:dyDescent="0.3">
      <c r="A81" s="6" t="s">
        <v>147</v>
      </c>
      <c r="B81" s="6" t="s">
        <v>148</v>
      </c>
      <c r="C81" s="6" t="s">
        <v>146</v>
      </c>
      <c r="D81" s="11" t="str">
        <f>HYPERLINK("https://www.pchmayoreo.com/index.php/catalogsearch/result/?q=AC-416973-3", "Ir a sitio web")</f>
        <v>Ir a sitio web</v>
      </c>
      <c r="E81" s="1"/>
    </row>
    <row r="82" spans="1:5" ht="24" customHeight="1" x14ac:dyDescent="0.3">
      <c r="A82" s="6" t="s">
        <v>149</v>
      </c>
      <c r="B82" s="6" t="s">
        <v>150</v>
      </c>
      <c r="C82" s="6" t="s">
        <v>151</v>
      </c>
      <c r="D82" s="11" t="str">
        <f>HYPERLINK("https://www.pchmayoreo.com/index.php/catalogsearch/result/?q=AC-355075-1", "Ir a sitio web")</f>
        <v>Ir a sitio web</v>
      </c>
      <c r="E82" s="1"/>
    </row>
    <row r="83" spans="1:5" ht="24" customHeight="1" x14ac:dyDescent="0.3">
      <c r="A83" s="6" t="s">
        <v>152</v>
      </c>
      <c r="B83" s="6" t="s">
        <v>153</v>
      </c>
      <c r="C83" s="6" t="s">
        <v>154</v>
      </c>
      <c r="D83" s="11" t="str">
        <f>HYPERLINK("https://www.pchmayoreo.com/index.php/catalogsearch/result/?q=CB-392486-7", "Ir a sitio web")</f>
        <v>Ir a sitio web</v>
      </c>
      <c r="E83" s="1"/>
    </row>
    <row r="84" spans="1:5" ht="24" customHeight="1" x14ac:dyDescent="0.3">
      <c r="A84" s="6" t="s">
        <v>155</v>
      </c>
      <c r="B84" s="6" t="s">
        <v>156</v>
      </c>
      <c r="C84" s="6" t="s">
        <v>151</v>
      </c>
      <c r="D84" s="11" t="str">
        <f>HYPERLINK("https://www.pchmayoreo.com/index.php/catalogsearch/result/?q=AC-365012-8", "Ir a sitio web")</f>
        <v>Ir a sitio web</v>
      </c>
      <c r="E84" s="1"/>
    </row>
    <row r="85" spans="1:5" ht="24" customHeight="1" x14ac:dyDescent="0.3">
      <c r="A85" s="6" t="s">
        <v>157</v>
      </c>
      <c r="B85" s="6" t="s">
        <v>158</v>
      </c>
      <c r="C85" s="6" t="s">
        <v>151</v>
      </c>
      <c r="D85" s="11" t="str">
        <f>HYPERLINK("https://www.pchmayoreo.com/index.php/catalogsearch/result/?q=ST-365012-3", "Ir a sitio web")</f>
        <v>Ir a sitio web</v>
      </c>
      <c r="E85" s="1"/>
    </row>
    <row r="86" spans="1:5" ht="24" customHeight="1" x14ac:dyDescent="0.3">
      <c r="A86" s="6" t="s">
        <v>159</v>
      </c>
      <c r="B86" s="6" t="s">
        <v>160</v>
      </c>
      <c r="C86" s="6" t="s">
        <v>151</v>
      </c>
      <c r="D86" s="11" t="str">
        <f>HYPERLINK("https://www.pchmayoreo.com/index.php/catalogsearch/result/?q=AC-353503-37", "Ir a sitio web")</f>
        <v>Ir a sitio web</v>
      </c>
      <c r="E86" s="1"/>
    </row>
    <row r="87" spans="1:5" ht="24" customHeight="1" x14ac:dyDescent="0.3">
      <c r="A87" s="6" t="s">
        <v>161</v>
      </c>
      <c r="B87" s="6" t="s">
        <v>162</v>
      </c>
      <c r="C87" s="6" t="s">
        <v>151</v>
      </c>
      <c r="D87" s="11" t="str">
        <f>HYPERLINK("https://www.pchmayoreo.com/index.php/catalogsearch/result/?q=AC-405083-1", "Ir a sitio web")</f>
        <v>Ir a sitio web</v>
      </c>
      <c r="E87" s="1"/>
    </row>
    <row r="88" spans="1:5" ht="24" customHeight="1" x14ac:dyDescent="0.3">
      <c r="A88" s="6" t="s">
        <v>163</v>
      </c>
      <c r="B88" s="6" t="s">
        <v>164</v>
      </c>
      <c r="C88" s="6" t="s">
        <v>154</v>
      </c>
      <c r="D88" s="11" t="str">
        <f>HYPERLINK("https://www.pchmayoreo.com/index.php/catalogsearch/result/?q=CB-664815-1", "Ir a sitio web")</f>
        <v>Ir a sitio web</v>
      </c>
      <c r="E88" s="1"/>
    </row>
    <row r="89" spans="1:5" ht="24" customHeight="1" x14ac:dyDescent="0.3">
      <c r="A89" s="6" t="s">
        <v>165</v>
      </c>
      <c r="B89" s="6" t="s">
        <v>166</v>
      </c>
      <c r="C89" s="6" t="s">
        <v>154</v>
      </c>
      <c r="D89" s="11" t="str">
        <f>HYPERLINK("https://www.pchmayoreo.com/index.php/catalogsearch/result/?q=RE-434878-1", "Ir a sitio web")</f>
        <v>Ir a sitio web</v>
      </c>
      <c r="E89" s="1"/>
    </row>
    <row r="90" spans="1:5" ht="24" customHeight="1" x14ac:dyDescent="0.3">
      <c r="A90" s="6" t="s">
        <v>167</v>
      </c>
      <c r="B90" s="6" t="s">
        <v>168</v>
      </c>
      <c r="C90" s="6" t="s">
        <v>151</v>
      </c>
      <c r="D90" s="11" t="str">
        <f>HYPERLINK("https://www.pchmayoreo.com/index.php/catalogsearch/result/?q=AC-435078-3", "Ir a sitio web")</f>
        <v>Ir a sitio web</v>
      </c>
      <c r="E90" s="1"/>
    </row>
    <row r="91" spans="1:5" ht="24" customHeight="1" x14ac:dyDescent="0.3">
      <c r="A91" s="6" t="s">
        <v>169</v>
      </c>
      <c r="B91" s="6" t="s">
        <v>170</v>
      </c>
      <c r="C91" s="6" t="s">
        <v>151</v>
      </c>
      <c r="D91" s="11" t="str">
        <f>HYPERLINK("https://www.pchmayoreo.com/index.php/catalogsearch/result/?q=AC-365078-2", "Ir a sitio web")</f>
        <v>Ir a sitio web</v>
      </c>
      <c r="E91" s="1"/>
    </row>
    <row r="92" spans="1:5" ht="24" customHeight="1" x14ac:dyDescent="0.3">
      <c r="A92" s="6" t="s">
        <v>171</v>
      </c>
      <c r="B92" s="6" t="s">
        <v>172</v>
      </c>
      <c r="C92" s="6" t="s">
        <v>173</v>
      </c>
      <c r="D92" s="11" t="str">
        <f>HYPERLINK("https://www.pchmayoreo.com/index.php/catalogsearch/result/?q=RE-434910-9", "Ir a sitio web")</f>
        <v>Ir a sitio web</v>
      </c>
      <c r="E92" s="1"/>
    </row>
    <row r="93" spans="1:5" ht="24" customHeight="1" x14ac:dyDescent="0.3">
      <c r="A93" s="6" t="s">
        <v>174</v>
      </c>
      <c r="B93" s="6" t="s">
        <v>175</v>
      </c>
      <c r="C93" s="6" t="s">
        <v>173</v>
      </c>
      <c r="D93" s="11" t="str">
        <f>HYPERLINK("https://www.pchmayoreo.com/index.php/catalogsearch/result/?q=RE-434910-7", "Ir a sitio web")</f>
        <v>Ir a sitio web</v>
      </c>
      <c r="E93" s="1"/>
    </row>
    <row r="94" spans="1:5" ht="24" customHeight="1" x14ac:dyDescent="0.3">
      <c r="A94" s="6" t="s">
        <v>176</v>
      </c>
      <c r="B94" s="6" t="s">
        <v>177</v>
      </c>
      <c r="C94" s="6" t="s">
        <v>173</v>
      </c>
      <c r="D94" s="11" t="str">
        <f>HYPERLINK("https://www.pchmayoreo.com/index.php/catalogsearch/result/?q=RE-354978-1", "Ir a sitio web")</f>
        <v>Ir a sitio web</v>
      </c>
      <c r="E94" s="1"/>
    </row>
    <row r="95" spans="1:5" ht="24" customHeight="1" x14ac:dyDescent="0.3">
      <c r="A95" s="6" t="s">
        <v>178</v>
      </c>
      <c r="B95" s="6" t="s">
        <v>179</v>
      </c>
      <c r="C95" s="6" t="s">
        <v>173</v>
      </c>
      <c r="D95" s="11" t="str">
        <f>HYPERLINK("https://www.pchmayoreo.com/index.php/catalogsearch/result/?q=RE-434978-14", "Ir a sitio web")</f>
        <v>Ir a sitio web</v>
      </c>
      <c r="E95" s="1"/>
    </row>
    <row r="96" spans="1:5" ht="24" customHeight="1" x14ac:dyDescent="0.3">
      <c r="A96" s="6" t="s">
        <v>180</v>
      </c>
      <c r="B96" s="6" t="s">
        <v>181</v>
      </c>
      <c r="C96" s="6" t="s">
        <v>173</v>
      </c>
      <c r="D96" s="11" t="str">
        <f>HYPERLINK("https://www.pchmayoreo.com/index.php/catalogsearch/result/?q=RE-354910-1", "Ir a sitio web")</f>
        <v>Ir a sitio web</v>
      </c>
      <c r="E96" s="1"/>
    </row>
    <row r="97" spans="1:5" ht="24" customHeight="1" x14ac:dyDescent="0.3">
      <c r="A97" s="6" t="s">
        <v>182</v>
      </c>
      <c r="B97" s="6" t="s">
        <v>183</v>
      </c>
      <c r="C97" s="6" t="s">
        <v>173</v>
      </c>
      <c r="D97" s="11" t="str">
        <f>HYPERLINK("https://www.pchmayoreo.com/index.php/catalogsearch/result/?q=RE-434978-13", "Ir a sitio web")</f>
        <v>Ir a sitio web</v>
      </c>
      <c r="E97" s="1"/>
    </row>
    <row r="98" spans="1:5" ht="24" customHeight="1" x14ac:dyDescent="0.3">
      <c r="A98" s="6" t="s">
        <v>184</v>
      </c>
      <c r="B98" s="6" t="s">
        <v>185</v>
      </c>
      <c r="C98" s="6" t="s">
        <v>173</v>
      </c>
      <c r="D98" s="11" t="str">
        <f>HYPERLINK("https://www.pchmayoreo.com/index.php/catalogsearch/result/?q=RE-354983-1", "Ir a sitio web")</f>
        <v>Ir a sitio web</v>
      </c>
      <c r="E98" s="1"/>
    </row>
    <row r="99" spans="1:5" ht="24" customHeight="1" x14ac:dyDescent="0.3">
      <c r="A99" s="6" t="s">
        <v>186</v>
      </c>
      <c r="B99" s="6" t="s">
        <v>187</v>
      </c>
      <c r="C99" s="6" t="s">
        <v>173</v>
      </c>
      <c r="D99" s="11" t="str">
        <f>HYPERLINK("https://www.pchmayoreo.com/index.php/catalogsearch/result/?q=RE-354912-3", "Ir a sitio web")</f>
        <v>Ir a sitio web</v>
      </c>
      <c r="E99" s="1"/>
    </row>
    <row r="100" spans="1:5" ht="24" customHeight="1" x14ac:dyDescent="0.3">
      <c r="A100" s="6" t="s">
        <v>188</v>
      </c>
      <c r="B100" s="6" t="s">
        <v>189</v>
      </c>
      <c r="C100" s="6" t="s">
        <v>173</v>
      </c>
      <c r="D100" s="11" t="str">
        <f>HYPERLINK("https://www.pchmayoreo.com/index.php/catalogsearch/result/?q=RE-436499-8", "Ir a sitio web")</f>
        <v>Ir a sitio web</v>
      </c>
      <c r="E100" s="1"/>
    </row>
    <row r="101" spans="1:5" ht="24" customHeight="1" x14ac:dyDescent="0.3">
      <c r="A101" s="6" t="s">
        <v>190</v>
      </c>
      <c r="B101" s="6" t="s">
        <v>191</v>
      </c>
      <c r="C101" s="6" t="s">
        <v>173</v>
      </c>
      <c r="D101" s="11" t="str">
        <f>HYPERLINK("https://www.pchmayoreo.com/index.php/catalogsearch/result/?q=RE-434978-16", "Ir a sitio web")</f>
        <v>Ir a sitio web</v>
      </c>
      <c r="E101" s="1"/>
    </row>
    <row r="102" spans="1:5" ht="24" customHeight="1" x14ac:dyDescent="0.3">
      <c r="A102" s="6" t="s">
        <v>192</v>
      </c>
      <c r="B102" s="6" t="s">
        <v>193</v>
      </c>
      <c r="C102" s="6" t="s">
        <v>194</v>
      </c>
      <c r="D102" s="11" t="str">
        <f>HYPERLINK("https://www.pchmayoreo.com/index.php/catalogsearch/result/?q=RE-437378-15", "Ir a sitio web")</f>
        <v>Ir a sitio web</v>
      </c>
      <c r="E102" s="1"/>
    </row>
    <row r="103" spans="1:5" ht="24" customHeight="1" x14ac:dyDescent="0.3">
      <c r="A103" s="6" t="s">
        <v>195</v>
      </c>
      <c r="B103" s="6" t="s">
        <v>196</v>
      </c>
      <c r="C103" s="6" t="s">
        <v>194</v>
      </c>
      <c r="D103" s="11" t="str">
        <f>HYPERLINK("https://www.pchmayoreo.com/index.php/catalogsearch/result/?q=RE-437378-16", "Ir a sitio web")</f>
        <v>Ir a sitio web</v>
      </c>
      <c r="E103" s="1"/>
    </row>
    <row r="104" spans="1:5" ht="24" customHeight="1" x14ac:dyDescent="0.3">
      <c r="A104" s="6" t="s">
        <v>197</v>
      </c>
      <c r="B104" s="6" t="s">
        <v>198</v>
      </c>
      <c r="C104" s="6" t="s">
        <v>194</v>
      </c>
      <c r="D104" s="11" t="str">
        <f>HYPERLINK("https://www.pchmayoreo.com/index.php/catalogsearch/result/?q=RE-437378-17", "Ir a sitio web")</f>
        <v>Ir a sitio web</v>
      </c>
      <c r="E104" s="1"/>
    </row>
    <row r="105" spans="1:5" ht="24" customHeight="1" x14ac:dyDescent="0.3">
      <c r="A105" s="6" t="s">
        <v>199</v>
      </c>
      <c r="B105" s="6" t="s">
        <v>200</v>
      </c>
      <c r="C105" s="6" t="s">
        <v>194</v>
      </c>
      <c r="D105" s="11" t="str">
        <f>HYPERLINK("https://www.pchmayoreo.com/index.php/catalogsearch/result/?q=RE-437378-18", "Ir a sitio web")</f>
        <v>Ir a sitio web</v>
      </c>
      <c r="E105" s="1"/>
    </row>
    <row r="106" spans="1:5" ht="24" customHeight="1" x14ac:dyDescent="0.3">
      <c r="A106" s="6" t="s">
        <v>201</v>
      </c>
      <c r="B106" s="6" t="s">
        <v>202</v>
      </c>
      <c r="C106" s="6" t="s">
        <v>194</v>
      </c>
      <c r="D106" s="11" t="str">
        <f>HYPERLINK("https://www.pchmayoreo.com/index.php/catalogsearch/result/?q=RE-437378-3", "Ir a sitio web")</f>
        <v>Ir a sitio web</v>
      </c>
      <c r="E106" s="1"/>
    </row>
    <row r="107" spans="1:5" ht="24" customHeight="1" x14ac:dyDescent="0.3">
      <c r="A107" s="6" t="s">
        <v>203</v>
      </c>
      <c r="B107" s="6" t="s">
        <v>204</v>
      </c>
      <c r="C107" s="6" t="s">
        <v>194</v>
      </c>
      <c r="D107" s="11" t="str">
        <f>HYPERLINK("https://www.pchmayoreo.com/index.php/catalogsearch/result/?q=RE-437378-2", "Ir a sitio web")</f>
        <v>Ir a sitio web</v>
      </c>
      <c r="E107" s="1"/>
    </row>
    <row r="108" spans="1:5" ht="24" customHeight="1" x14ac:dyDescent="0.3">
      <c r="A108" s="6" t="s">
        <v>205</v>
      </c>
      <c r="B108" s="6" t="s">
        <v>206</v>
      </c>
      <c r="C108" s="6" t="s">
        <v>194</v>
      </c>
      <c r="D108" s="11" t="str">
        <f>HYPERLINK("https://www.pchmayoreo.com/index.php/catalogsearch/result/?q=RE-437378-1", "Ir a sitio web")</f>
        <v>Ir a sitio web</v>
      </c>
      <c r="E108" s="1"/>
    </row>
    <row r="109" spans="1:5" ht="24" customHeight="1" x14ac:dyDescent="0.3">
      <c r="A109" s="6" t="s">
        <v>207</v>
      </c>
      <c r="B109" s="6" t="s">
        <v>208</v>
      </c>
      <c r="C109" s="6" t="s">
        <v>194</v>
      </c>
      <c r="D109" s="11" t="str">
        <f>HYPERLINK("https://www.pchmayoreo.com/index.php/catalogsearch/result/?q=RE-437378-4", "Ir a sitio web")</f>
        <v>Ir a sitio web</v>
      </c>
      <c r="E109" s="1"/>
    </row>
    <row r="110" spans="1:5" ht="24" customHeight="1" x14ac:dyDescent="0.3">
      <c r="A110" s="6" t="s">
        <v>209</v>
      </c>
      <c r="B110" s="6" t="s">
        <v>210</v>
      </c>
      <c r="C110" s="6" t="s">
        <v>194</v>
      </c>
      <c r="D110" s="11" t="str">
        <f>HYPERLINK("https://www.pchmayoreo.com/index.php/catalogsearch/result/?q=RE-437378-7", "Ir a sitio web")</f>
        <v>Ir a sitio web</v>
      </c>
      <c r="E110" s="1"/>
    </row>
    <row r="111" spans="1:5" ht="24" customHeight="1" x14ac:dyDescent="0.3">
      <c r="A111" s="6" t="s">
        <v>211</v>
      </c>
      <c r="B111" s="6" t="s">
        <v>212</v>
      </c>
      <c r="C111" s="6" t="s">
        <v>194</v>
      </c>
      <c r="D111" s="11" t="str">
        <f>HYPERLINK("https://www.pchmayoreo.com/index.php/catalogsearch/result/?q=RE-437378-8", "Ir a sitio web")</f>
        <v>Ir a sitio web</v>
      </c>
      <c r="E111" s="1"/>
    </row>
    <row r="112" spans="1:5" ht="24" customHeight="1" x14ac:dyDescent="0.3">
      <c r="A112" s="6" t="s">
        <v>213</v>
      </c>
      <c r="B112" s="6" t="s">
        <v>214</v>
      </c>
      <c r="C112" s="6" t="s">
        <v>215</v>
      </c>
      <c r="D112" s="11" t="str">
        <f>HYPERLINK("https://www.pchmayoreo.com/index.php/catalogsearch/result/?q=EN-417291-6", "Ir a sitio web")</f>
        <v>Ir a sitio web</v>
      </c>
      <c r="E112" s="1"/>
    </row>
    <row r="113" spans="1:5" ht="24" customHeight="1" x14ac:dyDescent="0.3">
      <c r="A113" s="6" t="s">
        <v>216</v>
      </c>
      <c r="B113" s="6" t="s">
        <v>217</v>
      </c>
      <c r="C113" s="6" t="s">
        <v>215</v>
      </c>
      <c r="D113" s="11" t="str">
        <f>HYPERLINK("https://www.pchmayoreo.com/index.php/catalogsearch/result/?q=EN-417291-8", "Ir a sitio web")</f>
        <v>Ir a sitio web</v>
      </c>
      <c r="E113" s="1"/>
    </row>
    <row r="114" spans="1:5" ht="24" customHeight="1" x14ac:dyDescent="0.3">
      <c r="A114" s="6" t="s">
        <v>218</v>
      </c>
      <c r="B114" s="6" t="s">
        <v>219</v>
      </c>
      <c r="C114" s="6" t="s">
        <v>215</v>
      </c>
      <c r="D114" s="11" t="str">
        <f>HYPERLINK("https://www.pchmayoreo.com/index.php/catalogsearch/result/?q=EN-417295-3", "Ir a sitio web")</f>
        <v>Ir a sitio web</v>
      </c>
      <c r="E114" s="1"/>
    </row>
    <row r="115" spans="1:5" ht="24" customHeight="1" x14ac:dyDescent="0.3">
      <c r="A115" s="6" t="s">
        <v>220</v>
      </c>
      <c r="B115" s="6" t="s">
        <v>221</v>
      </c>
      <c r="C115" s="6" t="s">
        <v>215</v>
      </c>
      <c r="D115" s="11" t="str">
        <f>HYPERLINK("https://www.pchmayoreo.com/index.php/catalogsearch/result/?q=EN-417295-4", "Ir a sitio web")</f>
        <v>Ir a sitio web</v>
      </c>
      <c r="E115" s="1"/>
    </row>
    <row r="116" spans="1:5" ht="24" customHeight="1" x14ac:dyDescent="0.3">
      <c r="A116" s="6" t="s">
        <v>222</v>
      </c>
      <c r="B116" s="6" t="s">
        <v>223</v>
      </c>
      <c r="C116" s="6" t="s">
        <v>215</v>
      </c>
      <c r="D116" s="11" t="str">
        <f>HYPERLINK("https://www.pchmayoreo.com/index.php/catalogsearch/result/?q=EN-417290-2", "Ir a sitio web")</f>
        <v>Ir a sitio web</v>
      </c>
      <c r="E116" s="1"/>
    </row>
    <row r="117" spans="1:5" ht="24" customHeight="1" x14ac:dyDescent="0.3">
      <c r="A117" s="6" t="s">
        <v>224</v>
      </c>
      <c r="B117" s="6" t="s">
        <v>225</v>
      </c>
      <c r="C117" s="6" t="s">
        <v>215</v>
      </c>
      <c r="D117" s="11" t="str">
        <f>HYPERLINK("https://www.pchmayoreo.com/index.php/catalogsearch/result/?q=EN-417291-9", "Ir a sitio web")</f>
        <v>Ir a sitio web</v>
      </c>
      <c r="E117" s="1"/>
    </row>
    <row r="118" spans="1:5" ht="24" customHeight="1" x14ac:dyDescent="0.3">
      <c r="A118" s="6" t="s">
        <v>226</v>
      </c>
      <c r="B118" s="6" t="s">
        <v>227</v>
      </c>
      <c r="C118" s="6" t="s">
        <v>215</v>
      </c>
      <c r="D118" s="11" t="str">
        <f>HYPERLINK("https://www.pchmayoreo.com/index.php/catalogsearch/result/?q=EN-417295-5", "Ir a sitio web")</f>
        <v>Ir a sitio web</v>
      </c>
      <c r="E118" s="1"/>
    </row>
    <row r="119" spans="1:5" ht="24" customHeight="1" x14ac:dyDescent="0.3">
      <c r="A119" s="6" t="s">
        <v>228</v>
      </c>
      <c r="B119" s="6" t="s">
        <v>229</v>
      </c>
      <c r="C119" s="6" t="s">
        <v>215</v>
      </c>
      <c r="D119" s="11" t="str">
        <f>HYPERLINK("https://www.pchmayoreo.com/index.php/catalogsearch/result/?q=EN-417211-3", "Ir a sitio web")</f>
        <v>Ir a sitio web</v>
      </c>
      <c r="E119" s="1"/>
    </row>
    <row r="120" spans="1:5" ht="24" customHeight="1" x14ac:dyDescent="0.3">
      <c r="A120" s="6" t="s">
        <v>230</v>
      </c>
      <c r="B120" s="6" t="s">
        <v>231</v>
      </c>
      <c r="C120" s="6" t="s">
        <v>215</v>
      </c>
      <c r="D120" s="11" t="str">
        <f>HYPERLINK("https://www.pchmayoreo.com/index.php/catalogsearch/result/?q=EN-417292-1", "Ir a sitio web")</f>
        <v>Ir a sitio web</v>
      </c>
      <c r="E120" s="1"/>
    </row>
    <row r="121" spans="1:5" ht="24" customHeight="1" x14ac:dyDescent="0.3">
      <c r="A121" s="6" t="s">
        <v>232</v>
      </c>
      <c r="B121" s="6" t="s">
        <v>233</v>
      </c>
      <c r="C121" s="6" t="s">
        <v>215</v>
      </c>
      <c r="D121" s="11" t="str">
        <f>HYPERLINK("https://www.pchmayoreo.com/index.php/catalogsearch/result/?q=EN-417292-8", "Ir a sitio web")</f>
        <v>Ir a sitio web</v>
      </c>
      <c r="E121" s="1"/>
    </row>
    <row r="122" spans="1:5" ht="24" customHeight="1" x14ac:dyDescent="0.3">
      <c r="A122" s="6" t="s">
        <v>234</v>
      </c>
      <c r="B122" s="6" t="s">
        <v>235</v>
      </c>
      <c r="C122" s="6" t="s">
        <v>236</v>
      </c>
      <c r="D122" s="11" t="str">
        <f>HYPERLINK("https://www.pchmayoreo.com/index.php/catalogsearch/result/?q=RE-433574-37", "Ir a sitio web")</f>
        <v>Ir a sitio web</v>
      </c>
      <c r="E122" s="1"/>
    </row>
    <row r="123" spans="1:5" ht="24" customHeight="1" x14ac:dyDescent="0.3">
      <c r="A123" s="6" t="s">
        <v>237</v>
      </c>
      <c r="B123" s="6" t="s">
        <v>238</v>
      </c>
      <c r="C123" s="6" t="s">
        <v>236</v>
      </c>
      <c r="D123" s="11" t="str">
        <f>HYPERLINK("https://www.pchmayoreo.com/index.php/catalogsearch/result/?q=RE-435710-21", "Ir a sitio web")</f>
        <v>Ir a sitio web</v>
      </c>
      <c r="E123" s="1"/>
    </row>
    <row r="124" spans="1:5" ht="24" customHeight="1" x14ac:dyDescent="0.3">
      <c r="A124" s="6" t="s">
        <v>239</v>
      </c>
      <c r="B124" s="6" t="s">
        <v>240</v>
      </c>
      <c r="C124" s="6" t="s">
        <v>236</v>
      </c>
      <c r="D124" s="11" t="str">
        <f>HYPERLINK("https://www.pchmayoreo.com/index.php/catalogsearch/result/?q=RE-435710-24", "Ir a sitio web")</f>
        <v>Ir a sitio web</v>
      </c>
      <c r="E124" s="1"/>
    </row>
    <row r="125" spans="1:5" ht="24" customHeight="1" x14ac:dyDescent="0.3">
      <c r="A125" s="6" t="s">
        <v>241</v>
      </c>
      <c r="B125" s="6" t="s">
        <v>242</v>
      </c>
      <c r="C125" s="6" t="s">
        <v>236</v>
      </c>
      <c r="D125" s="11" t="str">
        <f>HYPERLINK("https://www.pchmayoreo.com/index.php/catalogsearch/result/?q=RE-435710-17", "Ir a sitio web")</f>
        <v>Ir a sitio web</v>
      </c>
      <c r="E125" s="1"/>
    </row>
    <row r="126" spans="1:5" ht="24" customHeight="1" x14ac:dyDescent="0.3">
      <c r="A126" s="6" t="s">
        <v>243</v>
      </c>
      <c r="B126" s="6" t="s">
        <v>244</v>
      </c>
      <c r="C126" s="6" t="s">
        <v>236</v>
      </c>
      <c r="D126" s="11" t="str">
        <f>HYPERLINK("https://www.pchmayoreo.com/index.php/catalogsearch/result/?q=RE-436574-12", "Ir a sitio web")</f>
        <v>Ir a sitio web</v>
      </c>
      <c r="E126" s="1"/>
    </row>
    <row r="127" spans="1:5" ht="24" customHeight="1" x14ac:dyDescent="0.3">
      <c r="A127" s="6" t="s">
        <v>245</v>
      </c>
      <c r="B127" s="6" t="s">
        <v>246</v>
      </c>
      <c r="C127" s="6" t="s">
        <v>236</v>
      </c>
      <c r="D127" s="11" t="str">
        <f>HYPERLINK("https://www.pchmayoreo.com/index.php/catalogsearch/result/?q=AC-485712-3", "Ir a sitio web")</f>
        <v>Ir a sitio web</v>
      </c>
      <c r="E127" s="1"/>
    </row>
    <row r="128" spans="1:5" ht="24" customHeight="1" x14ac:dyDescent="0.3">
      <c r="A128" s="6" t="s">
        <v>247</v>
      </c>
      <c r="B128" s="6" t="s">
        <v>248</v>
      </c>
      <c r="C128" s="6" t="s">
        <v>236</v>
      </c>
      <c r="D128" s="11" t="str">
        <f>HYPERLINK("https://www.pchmayoreo.com/index.php/catalogsearch/result/?q=RE-353574-26", "Ir a sitio web")</f>
        <v>Ir a sitio web</v>
      </c>
      <c r="E128" s="1"/>
    </row>
    <row r="129" spans="1:5" ht="24" customHeight="1" x14ac:dyDescent="0.3">
      <c r="A129" s="6" t="s">
        <v>249</v>
      </c>
      <c r="B129" s="6" t="s">
        <v>250</v>
      </c>
      <c r="C129" s="6" t="s">
        <v>236</v>
      </c>
      <c r="D129" s="11" t="str">
        <f>HYPERLINK("https://www.pchmayoreo.com/index.php/catalogsearch/result/?q=RE-441574-5", "Ir a sitio web")</f>
        <v>Ir a sitio web</v>
      </c>
      <c r="E129" s="1"/>
    </row>
    <row r="130" spans="1:5" ht="24" customHeight="1" x14ac:dyDescent="0.3">
      <c r="A130" s="6" t="s">
        <v>251</v>
      </c>
      <c r="B130" s="6" t="s">
        <v>252</v>
      </c>
      <c r="C130" s="6" t="s">
        <v>236</v>
      </c>
      <c r="D130" s="11" t="str">
        <f>HYPERLINK("https://www.pchmayoreo.com/index.php/catalogsearch/result/?q=AC-485712-4", "Ir a sitio web")</f>
        <v>Ir a sitio web</v>
      </c>
      <c r="E130" s="1"/>
    </row>
    <row r="131" spans="1:5" ht="24" customHeight="1" x14ac:dyDescent="0.3">
      <c r="A131" s="6" t="s">
        <v>253</v>
      </c>
      <c r="B131" s="6" t="s">
        <v>254</v>
      </c>
      <c r="C131" s="6" t="s">
        <v>236</v>
      </c>
      <c r="D131" s="11" t="str">
        <f>HYPERLINK("https://www.pchmayoreo.com/index.php/catalogsearch/result/?q=RE-435778-38", "Ir a sitio web")</f>
        <v>Ir a sitio web</v>
      </c>
      <c r="E131" s="1"/>
    </row>
    <row r="132" spans="1:5" ht="24" customHeight="1" x14ac:dyDescent="0.3">
      <c r="A132" s="6" t="s">
        <v>255</v>
      </c>
      <c r="B132" s="6" t="s">
        <v>256</v>
      </c>
      <c r="C132" s="6" t="s">
        <v>257</v>
      </c>
      <c r="D132" s="11" t="str">
        <f>HYPERLINK("https://www.pchmayoreo.com/index.php/catalogsearch/result/?q=RE-356514-58", "Ir a sitio web")</f>
        <v>Ir a sitio web</v>
      </c>
      <c r="E132" s="1"/>
    </row>
    <row r="133" spans="1:5" ht="24" customHeight="1" x14ac:dyDescent="0.3">
      <c r="A133" s="6" t="s">
        <v>258</v>
      </c>
      <c r="B133" s="6" t="s">
        <v>259</v>
      </c>
      <c r="C133" s="6" t="s">
        <v>257</v>
      </c>
      <c r="D133" s="11" t="str">
        <f>HYPERLINK("https://www.pchmayoreo.com/index.php/catalogsearch/result/?q=RE-356514-38", "Ir a sitio web")</f>
        <v>Ir a sitio web</v>
      </c>
      <c r="E133" s="1"/>
    </row>
    <row r="134" spans="1:5" ht="24" customHeight="1" x14ac:dyDescent="0.3">
      <c r="A134" s="6" t="s">
        <v>260</v>
      </c>
      <c r="B134" s="6" t="s">
        <v>261</v>
      </c>
      <c r="C134" s="6" t="s">
        <v>257</v>
      </c>
      <c r="D134" s="11" t="str">
        <f>HYPERLINK("https://www.pchmayoreo.com/index.php/catalogsearch/result/?q=RE-356514-28", "Ir a sitio web")</f>
        <v>Ir a sitio web</v>
      </c>
      <c r="E134" s="1"/>
    </row>
    <row r="135" spans="1:5" ht="24" customHeight="1" x14ac:dyDescent="0.3">
      <c r="A135" s="6" t="s">
        <v>262</v>
      </c>
      <c r="B135" s="6" t="s">
        <v>263</v>
      </c>
      <c r="C135" s="6" t="s">
        <v>257</v>
      </c>
      <c r="D135" s="11" t="str">
        <f>HYPERLINK("https://www.pchmayoreo.com/index.php/catalogsearch/result/?q=RE-356514-39", "Ir a sitio web")</f>
        <v>Ir a sitio web</v>
      </c>
      <c r="E135" s="1"/>
    </row>
    <row r="136" spans="1:5" ht="24" customHeight="1" x14ac:dyDescent="0.3">
      <c r="A136" s="6" t="s">
        <v>264</v>
      </c>
      <c r="B136" s="6" t="s">
        <v>265</v>
      </c>
      <c r="C136" s="6" t="s">
        <v>257</v>
      </c>
      <c r="D136" s="11" t="str">
        <f>HYPERLINK("https://www.pchmayoreo.com/index.php/catalogsearch/result/?q=RE-356514-6", "Ir a sitio web")</f>
        <v>Ir a sitio web</v>
      </c>
      <c r="E136" s="1"/>
    </row>
    <row r="137" spans="1:5" ht="24" customHeight="1" x14ac:dyDescent="0.3">
      <c r="A137" s="6" t="s">
        <v>266</v>
      </c>
      <c r="B137" s="6" t="s">
        <v>267</v>
      </c>
      <c r="C137" s="6" t="s">
        <v>257</v>
      </c>
      <c r="D137" s="11" t="str">
        <f>HYPERLINK("https://www.pchmayoreo.com/index.php/catalogsearch/result/?q=RE-356514-48", "Ir a sitio web")</f>
        <v>Ir a sitio web</v>
      </c>
      <c r="E137" s="1"/>
    </row>
    <row r="138" spans="1:5" ht="24" customHeight="1" x14ac:dyDescent="0.3">
      <c r="A138" s="6" t="s">
        <v>268</v>
      </c>
      <c r="B138" s="6" t="s">
        <v>269</v>
      </c>
      <c r="C138" s="6" t="s">
        <v>257</v>
      </c>
      <c r="D138" s="11" t="str">
        <f>HYPERLINK("https://www.pchmayoreo.com/index.php/catalogsearch/result/?q=RE-356514-34", "Ir a sitio web")</f>
        <v>Ir a sitio web</v>
      </c>
      <c r="E138" s="1"/>
    </row>
    <row r="139" spans="1:5" ht="24" customHeight="1" x14ac:dyDescent="0.3">
      <c r="A139" s="6" t="s">
        <v>270</v>
      </c>
      <c r="B139" s="6" t="s">
        <v>271</v>
      </c>
      <c r="C139" s="6" t="s">
        <v>257</v>
      </c>
      <c r="D139" s="11" t="str">
        <f>HYPERLINK("https://www.pchmayoreo.com/index.php/catalogsearch/result/?q=RE-436510-4", "Ir a sitio web")</f>
        <v>Ir a sitio web</v>
      </c>
      <c r="E139" s="1"/>
    </row>
    <row r="140" spans="1:5" ht="24" customHeight="1" x14ac:dyDescent="0.3">
      <c r="A140" s="6" t="s">
        <v>272</v>
      </c>
      <c r="B140" s="6" t="s">
        <v>273</v>
      </c>
      <c r="C140" s="6" t="s">
        <v>274</v>
      </c>
      <c r="D140" s="11" t="str">
        <f>HYPERLINK("https://www.pchmayoreo.com/index.php/catalogsearch/result/?q=EN-486213-1", "Ir a sitio web")</f>
        <v>Ir a sitio web</v>
      </c>
      <c r="E140" s="1"/>
    </row>
    <row r="141" spans="1:5" ht="24" customHeight="1" x14ac:dyDescent="0.3">
      <c r="A141" s="6" t="s">
        <v>275</v>
      </c>
      <c r="B141" s="6" t="s">
        <v>276</v>
      </c>
      <c r="C141" s="6" t="s">
        <v>274</v>
      </c>
      <c r="D141" s="11" t="str">
        <f>HYPERLINK("https://www.pchmayoreo.com/index.php/catalogsearch/result/?q=EN-416292-13", "Ir a sitio web")</f>
        <v>Ir a sitio web</v>
      </c>
      <c r="E141" s="1"/>
    </row>
    <row r="142" spans="1:5" ht="24" customHeight="1" x14ac:dyDescent="0.3">
      <c r="A142" s="6" t="s">
        <v>277</v>
      </c>
      <c r="B142" s="6" t="s">
        <v>278</v>
      </c>
      <c r="C142" s="6" t="s">
        <v>274</v>
      </c>
      <c r="D142" s="11" t="str">
        <f>HYPERLINK("https://www.pchmayoreo.com/index.php/catalogsearch/result/?q=EN-416292-12", "Ir a sitio web")</f>
        <v>Ir a sitio web</v>
      </c>
      <c r="E142" s="1"/>
    </row>
    <row r="143" spans="1:5" ht="24" customHeight="1" x14ac:dyDescent="0.3">
      <c r="A143" s="6" t="s">
        <v>279</v>
      </c>
      <c r="B143" s="6" t="s">
        <v>280</v>
      </c>
      <c r="C143" s="6" t="s">
        <v>274</v>
      </c>
      <c r="D143" s="11" t="str">
        <f>HYPERLINK("https://www.pchmayoreo.com/index.php/catalogsearch/result/?q=EN-415629-1", "Ir a sitio web")</f>
        <v>Ir a sitio web</v>
      </c>
      <c r="E143" s="1"/>
    </row>
    <row r="144" spans="1:5" ht="24" customHeight="1" x14ac:dyDescent="0.3">
      <c r="A144" s="6" t="s">
        <v>281</v>
      </c>
      <c r="B144" s="6" t="s">
        <v>282</v>
      </c>
      <c r="C144" s="6" t="s">
        <v>274</v>
      </c>
      <c r="D144" s="11" t="str">
        <f>HYPERLINK("https://www.pchmayoreo.com/index.php/catalogsearch/result/?q=EN-416214-1", "Ir a sitio web")</f>
        <v>Ir a sitio web</v>
      </c>
      <c r="E144" s="1"/>
    </row>
    <row r="145" spans="1:5" ht="24" customHeight="1" x14ac:dyDescent="0.3">
      <c r="A145" s="6" t="s">
        <v>283</v>
      </c>
      <c r="B145" s="6" t="s">
        <v>284</v>
      </c>
      <c r="C145" s="6" t="s">
        <v>274</v>
      </c>
      <c r="D145" s="11" t="str">
        <f>HYPERLINK("https://www.pchmayoreo.com/index.php/catalogsearch/result/?q=EN-436294-1", "Ir a sitio web")</f>
        <v>Ir a sitio web</v>
      </c>
      <c r="E145" s="1"/>
    </row>
    <row r="146" spans="1:5" ht="24" customHeight="1" x14ac:dyDescent="0.3">
      <c r="A146" s="6" t="s">
        <v>285</v>
      </c>
      <c r="B146" s="6" t="s">
        <v>286</v>
      </c>
      <c r="C146" s="6" t="s">
        <v>274</v>
      </c>
      <c r="D146" s="11" t="str">
        <f>HYPERLINK("https://www.pchmayoreo.com/index.php/catalogsearch/result/?q=EN-436292-1", "Ir a sitio web")</f>
        <v>Ir a sitio web</v>
      </c>
      <c r="E146" s="1"/>
    </row>
    <row r="147" spans="1:5" ht="24" customHeight="1" x14ac:dyDescent="0.3">
      <c r="A147" s="6" t="s">
        <v>287</v>
      </c>
      <c r="B147" s="6" t="s">
        <v>288</v>
      </c>
      <c r="C147" s="6" t="s">
        <v>274</v>
      </c>
      <c r="D147" s="11" t="str">
        <f>HYPERLINK("https://www.pchmayoreo.com/index.php/catalogsearch/result/?q=EN-436210-2", "Ir a sitio web")</f>
        <v>Ir a sitio web</v>
      </c>
      <c r="E147" s="1"/>
    </row>
    <row r="148" spans="1:5" ht="24" customHeight="1" x14ac:dyDescent="0.3">
      <c r="A148" s="6" t="s">
        <v>289</v>
      </c>
      <c r="B148" s="6" t="s">
        <v>290</v>
      </c>
      <c r="C148" s="6" t="s">
        <v>274</v>
      </c>
      <c r="D148" s="11" t="str">
        <f>HYPERLINK("https://www.pchmayoreo.com/index.php/catalogsearch/result/?q=EN-496213-5", "Ir a sitio web")</f>
        <v>Ir a sitio web</v>
      </c>
      <c r="E148" s="1"/>
    </row>
    <row r="149" spans="1:5" ht="24" customHeight="1" x14ac:dyDescent="0.3">
      <c r="A149" s="6" t="s">
        <v>291</v>
      </c>
      <c r="B149" s="6" t="s">
        <v>292</v>
      </c>
      <c r="C149" s="6" t="s">
        <v>274</v>
      </c>
      <c r="D149" s="11" t="str">
        <f>HYPERLINK("https://www.pchmayoreo.com/index.php/catalogsearch/result/?q=EN-496213-4", "Ir a sitio web")</f>
        <v>Ir a sitio web</v>
      </c>
      <c r="E149" s="1"/>
    </row>
    <row r="150" spans="1:5" ht="24" customHeight="1" x14ac:dyDescent="0.3">
      <c r="A150" s="6" t="s">
        <v>293</v>
      </c>
      <c r="B150" s="6" t="s">
        <v>294</v>
      </c>
      <c r="C150" s="6" t="s">
        <v>295</v>
      </c>
      <c r="D150" s="11" t="str">
        <f>HYPERLINK("https://www.pchmayoreo.com/index.php/catalogsearch/result/?q=SG-347213-1", "Ir a sitio web")</f>
        <v>Ir a sitio web</v>
      </c>
      <c r="E150" s="1"/>
    </row>
    <row r="151" spans="1:5" ht="24" customHeight="1" x14ac:dyDescent="0.3">
      <c r="A151" s="6" t="s">
        <v>296</v>
      </c>
      <c r="B151" s="6" t="s">
        <v>297</v>
      </c>
      <c r="C151" s="6" t="s">
        <v>295</v>
      </c>
      <c r="D151" s="11" t="str">
        <f>HYPERLINK("https://www.pchmayoreo.com/index.php/catalogsearch/result/?q=SG-367212-8", "Ir a sitio web")</f>
        <v>Ir a sitio web</v>
      </c>
      <c r="E151" s="1"/>
    </row>
    <row r="152" spans="1:5" ht="24" customHeight="1" x14ac:dyDescent="0.3">
      <c r="A152" s="6" t="s">
        <v>298</v>
      </c>
      <c r="B152" s="6" t="s">
        <v>299</v>
      </c>
      <c r="C152" s="6" t="s">
        <v>295</v>
      </c>
      <c r="D152" s="11" t="str">
        <f>HYPERLINK("https://www.pchmayoreo.com/index.php/catalogsearch/result/?q=SG-367213-16", "Ir a sitio web")</f>
        <v>Ir a sitio web</v>
      </c>
      <c r="E152" s="1"/>
    </row>
    <row r="153" spans="1:5" ht="24" customHeight="1" x14ac:dyDescent="0.3">
      <c r="A153" s="6" t="s">
        <v>300</v>
      </c>
      <c r="B153" s="6" t="s">
        <v>301</v>
      </c>
      <c r="C153" s="6" t="s">
        <v>295</v>
      </c>
      <c r="D153" s="11" t="str">
        <f>HYPERLINK("https://www.pchmayoreo.com/index.php/catalogsearch/result/?q=SG-367278-1", "Ir a sitio web")</f>
        <v>Ir a sitio web</v>
      </c>
      <c r="E153" s="1"/>
    </row>
    <row r="154" spans="1:5" ht="24" customHeight="1" x14ac:dyDescent="0.3">
      <c r="A154" s="6" t="s">
        <v>302</v>
      </c>
      <c r="B154" s="6" t="s">
        <v>303</v>
      </c>
      <c r="C154" s="6" t="s">
        <v>295</v>
      </c>
      <c r="D154" s="11" t="str">
        <f>HYPERLINK("https://www.pchmayoreo.com/index.php/catalogsearch/result/?q=SG-367213-10", "Ir a sitio web")</f>
        <v>Ir a sitio web</v>
      </c>
      <c r="E154" s="1"/>
    </row>
    <row r="155" spans="1:5" ht="24" customHeight="1" x14ac:dyDescent="0.3">
      <c r="A155" s="6" t="s">
        <v>304</v>
      </c>
      <c r="B155" s="6" t="s">
        <v>305</v>
      </c>
      <c r="C155" s="6" t="s">
        <v>295</v>
      </c>
      <c r="D155" s="11" t="str">
        <f>HYPERLINK("https://www.pchmayoreo.com/index.php/catalogsearch/result/?q=SG-237215-3", "Ir a sitio web")</f>
        <v>Ir a sitio web</v>
      </c>
      <c r="E155" s="1"/>
    </row>
    <row r="156" spans="1:5" ht="24" customHeight="1" x14ac:dyDescent="0.3">
      <c r="A156" s="6" t="s">
        <v>306</v>
      </c>
      <c r="B156" s="6" t="s">
        <v>307</v>
      </c>
      <c r="C156" s="6" t="s">
        <v>295</v>
      </c>
      <c r="D156" s="11" t="str">
        <f>HYPERLINK("https://www.pchmayoreo.com/index.php/catalogsearch/result/?q=SG-237215-10", "Ir a sitio web")</f>
        <v>Ir a sitio web</v>
      </c>
      <c r="E156" s="1"/>
    </row>
    <row r="157" spans="1:5" ht="24" customHeight="1" x14ac:dyDescent="0.3">
      <c r="A157" s="6" t="s">
        <v>308</v>
      </c>
      <c r="B157" s="6" t="s">
        <v>309</v>
      </c>
      <c r="C157" s="6" t="s">
        <v>295</v>
      </c>
      <c r="D157" s="11" t="str">
        <f>HYPERLINK("https://www.pchmayoreo.com/index.php/catalogsearch/result/?q=SG-397211-1", "Ir a sitio web")</f>
        <v>Ir a sitio web</v>
      </c>
      <c r="E157" s="1"/>
    </row>
    <row r="158" spans="1:5" ht="24" customHeight="1" x14ac:dyDescent="0.3">
      <c r="A158" s="6" t="s">
        <v>310</v>
      </c>
      <c r="B158" s="6" t="s">
        <v>311</v>
      </c>
      <c r="C158" s="6" t="s">
        <v>295</v>
      </c>
      <c r="D158" s="11" t="str">
        <f>HYPERLINK("https://www.pchmayoreo.com/index.php/catalogsearch/result/?q=SG-407278-1", "Ir a sitio web")</f>
        <v>Ir a sitio web</v>
      </c>
      <c r="E158" s="1"/>
    </row>
    <row r="159" spans="1:5" ht="24" customHeight="1" x14ac:dyDescent="0.3">
      <c r="A159" s="6" t="s">
        <v>312</v>
      </c>
      <c r="B159" s="6" t="s">
        <v>313</v>
      </c>
      <c r="C159" s="6" t="s">
        <v>295</v>
      </c>
      <c r="D159" s="11" t="str">
        <f>HYPERLINK("https://www.pchmayoreo.com/index.php/catalogsearch/result/?q=SG-687215-1", "Ir a sitio web")</f>
        <v>Ir a sitio web</v>
      </c>
      <c r="E159" s="1"/>
    </row>
    <row r="160" spans="1:5" ht="24" customHeight="1" x14ac:dyDescent="0.3">
      <c r="A160" s="6" t="s">
        <v>314</v>
      </c>
      <c r="B160" s="6" t="s">
        <v>315</v>
      </c>
      <c r="C160" s="6" t="s">
        <v>316</v>
      </c>
      <c r="D160" s="11" t="str">
        <f>HYPERLINK("https://www.pchmayoreo.com/index.php/catalogsearch/result/?q=EN-414492-11", "Ir a sitio web")</f>
        <v>Ir a sitio web</v>
      </c>
      <c r="E160" s="1"/>
    </row>
    <row r="161" spans="1:5" ht="24" customHeight="1" x14ac:dyDescent="0.3">
      <c r="A161" s="6" t="s">
        <v>317</v>
      </c>
      <c r="B161" s="6" t="s">
        <v>318</v>
      </c>
      <c r="C161" s="6" t="s">
        <v>316</v>
      </c>
      <c r="D161" s="11" t="str">
        <f>HYPERLINK("https://www.pchmayoreo.com/index.php/catalogsearch/result/?q=EN-415443-4", "Ir a sitio web")</f>
        <v>Ir a sitio web</v>
      </c>
      <c r="E161" s="1"/>
    </row>
    <row r="162" spans="1:5" ht="24" customHeight="1" x14ac:dyDescent="0.3">
      <c r="A162" s="6" t="s">
        <v>319</v>
      </c>
      <c r="B162" s="6" t="s">
        <v>320</v>
      </c>
      <c r="C162" s="6" t="s">
        <v>316</v>
      </c>
      <c r="D162" s="11" t="str">
        <f>HYPERLINK("https://www.pchmayoreo.com/index.php/catalogsearch/result/?q=EN-416443-4", "Ir a sitio web")</f>
        <v>Ir a sitio web</v>
      </c>
      <c r="E162" s="1"/>
    </row>
    <row r="163" spans="1:5" ht="24" customHeight="1" x14ac:dyDescent="0.3">
      <c r="A163" s="6" t="s">
        <v>321</v>
      </c>
      <c r="B163" s="6" t="s">
        <v>322</v>
      </c>
      <c r="C163" s="6" t="s">
        <v>316</v>
      </c>
      <c r="D163" s="11" t="str">
        <f>HYPERLINK("https://www.pchmayoreo.com/index.php/catalogsearch/result/?q=EN-414410-2", "Ir a sitio web")</f>
        <v>Ir a sitio web</v>
      </c>
      <c r="E163" s="1"/>
    </row>
    <row r="164" spans="1:5" ht="24" customHeight="1" x14ac:dyDescent="0.3">
      <c r="A164" s="6" t="s">
        <v>323</v>
      </c>
      <c r="B164" s="6" t="s">
        <v>324</v>
      </c>
      <c r="C164" s="6" t="s">
        <v>316</v>
      </c>
      <c r="D164" s="11" t="str">
        <f>HYPERLINK("https://www.pchmayoreo.com/index.php/catalogsearch/result/?q=EN-434410-1", "Ir a sitio web")</f>
        <v>Ir a sitio web</v>
      </c>
      <c r="E164" s="1"/>
    </row>
    <row r="165" spans="1:5" ht="24" customHeight="1" x14ac:dyDescent="0.3">
      <c r="A165" s="6" t="s">
        <v>325</v>
      </c>
      <c r="B165" s="6" t="s">
        <v>326</v>
      </c>
      <c r="C165" s="6" t="s">
        <v>316</v>
      </c>
      <c r="D165" s="11" t="str">
        <f>HYPERLINK("https://www.pchmayoreo.com/index.php/catalogsearch/result/?q=EN-434410-3", "Ir a sitio web")</f>
        <v>Ir a sitio web</v>
      </c>
      <c r="E165" s="1"/>
    </row>
    <row r="166" spans="1:5" ht="24" customHeight="1" x14ac:dyDescent="0.3">
      <c r="A166" s="6" t="s">
        <v>327</v>
      </c>
      <c r="B166" s="6" t="s">
        <v>328</v>
      </c>
      <c r="C166" s="6" t="s">
        <v>329</v>
      </c>
      <c r="D166" s="11" t="str">
        <f>HYPERLINK("https://www.pchmayoreo.com/index.php/catalogsearch/result/?q=SH-347112-1", "Ir a sitio web")</f>
        <v>Ir a sitio web</v>
      </c>
      <c r="E166" s="1"/>
    </row>
    <row r="167" spans="1:5" ht="24" customHeight="1" x14ac:dyDescent="0.3">
      <c r="A167" s="6" t="s">
        <v>330</v>
      </c>
      <c r="B167" s="6" t="s">
        <v>331</v>
      </c>
      <c r="C167" s="6" t="s">
        <v>329</v>
      </c>
      <c r="D167" s="11" t="str">
        <f>HYPERLINK("https://www.pchmayoreo.com/index.php/catalogsearch/result/?q=AC-487112-10", "Ir a sitio web")</f>
        <v>Ir a sitio web</v>
      </c>
      <c r="E167" s="1"/>
    </row>
    <row r="168" spans="1:5" ht="24" customHeight="1" x14ac:dyDescent="0.3">
      <c r="A168" s="6" t="s">
        <v>332</v>
      </c>
      <c r="B168" s="6" t="s">
        <v>333</v>
      </c>
      <c r="C168" s="6" t="s">
        <v>334</v>
      </c>
      <c r="D168" s="11" t="str">
        <f>HYPERLINK("https://www.pchmayoreo.com/index.php/catalogsearch/result/?q=SG-496678-2", "Ir a sitio web")</f>
        <v>Ir a sitio web</v>
      </c>
      <c r="E168" s="1"/>
    </row>
    <row r="169" spans="1:5" ht="24" customHeight="1" x14ac:dyDescent="0.3">
      <c r="A169" s="6" t="s">
        <v>335</v>
      </c>
      <c r="B169" s="6" t="s">
        <v>336</v>
      </c>
      <c r="C169" s="6" t="s">
        <v>334</v>
      </c>
      <c r="D169" s="11" t="str">
        <f>HYPERLINK("https://www.pchmayoreo.com/index.php/catalogsearch/result/?q=PV-406683-2", "Ir a sitio web")</f>
        <v>Ir a sitio web</v>
      </c>
      <c r="E169" s="1"/>
    </row>
    <row r="170" spans="1:5" ht="24" customHeight="1" x14ac:dyDescent="0.3">
      <c r="A170" s="6" t="s">
        <v>337</v>
      </c>
      <c r="B170" s="6" t="s">
        <v>338</v>
      </c>
      <c r="C170" s="6" t="s">
        <v>334</v>
      </c>
      <c r="D170" s="11" t="str">
        <f>HYPERLINK("https://www.pchmayoreo.com/index.php/catalogsearch/result/?q=CB-576675-1", "Ir a sitio web")</f>
        <v>Ir a sitio web</v>
      </c>
      <c r="E170" s="1"/>
    </row>
    <row r="171" spans="1:5" ht="24" customHeight="1" x14ac:dyDescent="0.3">
      <c r="A171" s="6" t="s">
        <v>339</v>
      </c>
      <c r="B171" s="6" t="s">
        <v>340</v>
      </c>
      <c r="C171" s="6" t="s">
        <v>341</v>
      </c>
      <c r="D171" s="11" t="str">
        <f>HYPERLINK("https://www.pchmayoreo.com/index.php/catalogsearch/result/?q=EN-417391-1", "Ir a sitio web")</f>
        <v>Ir a sitio web</v>
      </c>
      <c r="E171" s="1"/>
    </row>
    <row r="172" spans="1:5" ht="24" customHeight="1" x14ac:dyDescent="0.3">
      <c r="A172" s="6" t="s">
        <v>342</v>
      </c>
      <c r="B172" s="6" t="s">
        <v>343</v>
      </c>
      <c r="C172" s="6" t="s">
        <v>341</v>
      </c>
      <c r="D172" s="11" t="str">
        <f>HYPERLINK("https://www.pchmayoreo.com/index.php/catalogsearch/result/?q=EN-437396-2", "Ir a sitio web")</f>
        <v>Ir a sitio web</v>
      </c>
      <c r="E172" s="1"/>
    </row>
    <row r="173" spans="1:5" ht="24" customHeight="1" x14ac:dyDescent="0.3">
      <c r="A173" s="6" t="s">
        <v>344</v>
      </c>
      <c r="B173" s="6" t="s">
        <v>345</v>
      </c>
      <c r="C173" s="6" t="s">
        <v>341</v>
      </c>
      <c r="D173" s="11" t="str">
        <f>HYPERLINK("https://www.pchmayoreo.com/index.php/catalogsearch/result/?q=EN-417310-2", "Ir a sitio web")</f>
        <v>Ir a sitio web</v>
      </c>
      <c r="E173" s="1"/>
    </row>
    <row r="174" spans="1:5" ht="24" customHeight="1" x14ac:dyDescent="0.3">
      <c r="A174" s="6" t="s">
        <v>346</v>
      </c>
      <c r="B174" s="6" t="s">
        <v>347</v>
      </c>
      <c r="C174" s="6" t="s">
        <v>341</v>
      </c>
      <c r="D174" s="11" t="str">
        <f>HYPERLINK("https://www.pchmayoreo.com/index.php/catalogsearch/result/?q=EN-417391-3", "Ir a sitio web")</f>
        <v>Ir a sitio web</v>
      </c>
      <c r="E174" s="1"/>
    </row>
    <row r="175" spans="1:5" ht="24" customHeight="1" x14ac:dyDescent="0.3">
      <c r="A175" s="6" t="s">
        <v>348</v>
      </c>
      <c r="B175" s="6" t="s">
        <v>349</v>
      </c>
      <c r="C175" s="6" t="s">
        <v>341</v>
      </c>
      <c r="D175" s="11" t="str">
        <f>HYPERLINK("https://www.pchmayoreo.com/index.php/catalogsearch/result/?q=EN-417392-1", "Ir a sitio web")</f>
        <v>Ir a sitio web</v>
      </c>
      <c r="E175" s="1"/>
    </row>
    <row r="176" spans="1:5" ht="24" customHeight="1" x14ac:dyDescent="0.3">
      <c r="A176" s="6" t="s">
        <v>350</v>
      </c>
      <c r="B176" s="6" t="s">
        <v>351</v>
      </c>
      <c r="C176" s="6" t="s">
        <v>352</v>
      </c>
      <c r="D176" s="11" t="str">
        <f>HYPERLINK("https://www.pchmayoreo.com/index.php/catalogsearch/result/?q=SG-367173-32", "Ir a sitio web")</f>
        <v>Ir a sitio web</v>
      </c>
      <c r="E176" s="1"/>
    </row>
    <row r="177" spans="1:5" ht="24" customHeight="1" x14ac:dyDescent="0.3">
      <c r="A177" s="6" t="s">
        <v>353</v>
      </c>
      <c r="B177" s="6" t="s">
        <v>354</v>
      </c>
      <c r="C177" s="6" t="s">
        <v>352</v>
      </c>
      <c r="D177" s="11" t="str">
        <f>HYPERLINK("https://www.pchmayoreo.com/index.php/catalogsearch/result/?q=SG-367173-16", "Ir a sitio web")</f>
        <v>Ir a sitio web</v>
      </c>
      <c r="E177" s="1"/>
    </row>
    <row r="178" spans="1:5" ht="24" customHeight="1" x14ac:dyDescent="0.3">
      <c r="A178" s="6" t="s">
        <v>355</v>
      </c>
      <c r="B178" s="6" t="s">
        <v>356</v>
      </c>
      <c r="C178" s="6" t="s">
        <v>352</v>
      </c>
      <c r="D178" s="11" t="str">
        <f>HYPERLINK("https://www.pchmayoreo.com/index.php/catalogsearch/result/?q=SG-367112-1", "Ir a sitio web")</f>
        <v>Ir a sitio web</v>
      </c>
      <c r="E178" s="1"/>
    </row>
    <row r="179" spans="1:5" ht="24" customHeight="1" x14ac:dyDescent="0.3">
      <c r="A179" s="6" t="s">
        <v>357</v>
      </c>
      <c r="B179" s="6" t="s">
        <v>358</v>
      </c>
      <c r="C179" s="6" t="s">
        <v>352</v>
      </c>
      <c r="D179" s="11" t="str">
        <f>HYPERLINK("https://www.pchmayoreo.com/index.php/catalogsearch/result/?q=SG-407179-2", "Ir a sitio web")</f>
        <v>Ir a sitio web</v>
      </c>
      <c r="E179" s="1"/>
    </row>
    <row r="180" spans="1:5" ht="24" customHeight="1" x14ac:dyDescent="0.3">
      <c r="A180" s="6" t="s">
        <v>359</v>
      </c>
      <c r="B180" s="6" t="s">
        <v>360</v>
      </c>
      <c r="C180" s="6" t="s">
        <v>352</v>
      </c>
      <c r="D180" s="11" t="str">
        <f>HYPERLINK("https://www.pchmayoreo.com/index.php/catalogsearch/result/?q=SG-367178-2", "Ir a sitio web")</f>
        <v>Ir a sitio web</v>
      </c>
      <c r="E180" s="1"/>
    </row>
    <row r="181" spans="1:5" ht="24" customHeight="1" x14ac:dyDescent="0.3">
      <c r="A181" s="6" t="s">
        <v>361</v>
      </c>
      <c r="B181" s="6" t="s">
        <v>362</v>
      </c>
      <c r="C181" s="6" t="s">
        <v>352</v>
      </c>
      <c r="D181" s="11" t="str">
        <f>HYPERLINK("https://www.pchmayoreo.com/index.php/catalogsearch/result/?q=SG-367111-2", "Ir a sitio web")</f>
        <v>Ir a sitio web</v>
      </c>
      <c r="E181" s="1"/>
    </row>
    <row r="182" spans="1:5" ht="24" customHeight="1" x14ac:dyDescent="0.3">
      <c r="A182" s="6" t="s">
        <v>363</v>
      </c>
      <c r="B182" s="6" t="s">
        <v>364</v>
      </c>
      <c r="C182" s="6" t="s">
        <v>365</v>
      </c>
      <c r="D182" s="11" t="str">
        <f>HYPERLINK("https://www.pchmayoreo.com/index.php/catalogsearch/result/?q=EN-430449-4", "Ir a sitio web")</f>
        <v>Ir a sitio web</v>
      </c>
      <c r="E182" s="1"/>
    </row>
    <row r="183" spans="1:5" ht="24" customHeight="1" x14ac:dyDescent="0.3">
      <c r="A183" s="6" t="s">
        <v>366</v>
      </c>
      <c r="B183" s="6" t="s">
        <v>367</v>
      </c>
      <c r="C183" s="6" t="s">
        <v>365</v>
      </c>
      <c r="D183" s="11" t="str">
        <f>HYPERLINK("https://www.pchmayoreo.com/index.php/catalogsearch/result/?q=EN-434411-1", "Ir a sitio web")</f>
        <v>Ir a sitio web</v>
      </c>
      <c r="E183" s="1"/>
    </row>
    <row r="184" spans="1:5" ht="24" customHeight="1" x14ac:dyDescent="0.3">
      <c r="A184" s="6" t="s">
        <v>368</v>
      </c>
      <c r="B184" s="6" t="s">
        <v>369</v>
      </c>
      <c r="C184" s="6" t="s">
        <v>365</v>
      </c>
      <c r="D184" s="11" t="str">
        <f>HYPERLINK("https://www.pchmayoreo.com/index.php/catalogsearch/result/?q=EN-20162119-13", "Ir a sitio web")</f>
        <v>Ir a sitio web</v>
      </c>
      <c r="E184" s="1"/>
    </row>
    <row r="185" spans="1:5" ht="24" customHeight="1" x14ac:dyDescent="0.3">
      <c r="A185" s="6" t="s">
        <v>370</v>
      </c>
      <c r="B185" s="6" t="s">
        <v>371</v>
      </c>
      <c r="C185" s="6" t="s">
        <v>365</v>
      </c>
      <c r="D185" s="11" t="str">
        <f>HYPERLINK("https://www.pchmayoreo.com/index.php/catalogsearch/result/?q=EN-20162119-12", "Ir a sitio web")</f>
        <v>Ir a sitio web</v>
      </c>
      <c r="E185" s="1"/>
    </row>
    <row r="186" spans="1:5" ht="24" customHeight="1" x14ac:dyDescent="0.3">
      <c r="A186" s="6" t="s">
        <v>372</v>
      </c>
      <c r="B186" s="6" t="s">
        <v>373</v>
      </c>
      <c r="C186" s="6" t="s">
        <v>365</v>
      </c>
      <c r="D186" s="11" t="str">
        <f>HYPERLINK("https://www.pchmayoreo.com/index.php/catalogsearch/result/?q=EN-1916224-7", "Ir a sitio web")</f>
        <v>Ir a sitio web</v>
      </c>
      <c r="E186" s="1"/>
    </row>
    <row r="187" spans="1:5" ht="24" customHeight="1" x14ac:dyDescent="0.3">
      <c r="A187" s="6" t="s">
        <v>374</v>
      </c>
      <c r="B187" s="6" t="s">
        <v>375</v>
      </c>
      <c r="C187" s="6" t="s">
        <v>365</v>
      </c>
      <c r="D187" s="11" t="str">
        <f>HYPERLINK("https://www.pchmayoreo.com/index.php/catalogsearch/result/?q=EN-415449-1", "Ir a sitio web")</f>
        <v>Ir a sitio web</v>
      </c>
      <c r="E187" s="1"/>
    </row>
    <row r="188" spans="1:5" ht="24" customHeight="1" x14ac:dyDescent="0.3">
      <c r="A188" s="6" t="s">
        <v>376</v>
      </c>
      <c r="B188" s="6" t="s">
        <v>377</v>
      </c>
      <c r="C188" s="6" t="s">
        <v>365</v>
      </c>
      <c r="D188" s="11" t="str">
        <f>HYPERLINK("https://www.pchmayoreo.com/index.php/catalogsearch/result/?q=EN-414492-30", "Ir a sitio web")</f>
        <v>Ir a sitio web</v>
      </c>
      <c r="E188" s="1"/>
    </row>
    <row r="189" spans="1:5" ht="24" customHeight="1" x14ac:dyDescent="0.3">
      <c r="A189" s="6" t="s">
        <v>378</v>
      </c>
      <c r="B189" s="6" t="s">
        <v>379</v>
      </c>
      <c r="C189" s="6" t="s">
        <v>380</v>
      </c>
      <c r="D189" s="11" t="str">
        <f>HYPERLINK("https://www.pchmayoreo.com/index.php/catalogsearch/result/?q=UG-395387-2", "Ir a sitio web")</f>
        <v>Ir a sitio web</v>
      </c>
      <c r="E189" s="1"/>
    </row>
    <row r="190" spans="1:5" ht="24" customHeight="1" x14ac:dyDescent="0.3">
      <c r="A190" s="6" t="s">
        <v>381</v>
      </c>
      <c r="B190" s="6" t="s">
        <v>382</v>
      </c>
      <c r="C190" s="6" t="s">
        <v>383</v>
      </c>
      <c r="D190" s="11" t="str">
        <f>HYPERLINK("https://www.pchmayoreo.com/index.php/catalogsearch/result/?q=PA-646510-3", "Ir a sitio web")</f>
        <v>Ir a sitio web</v>
      </c>
      <c r="E190" s="1"/>
    </row>
    <row r="191" spans="1:5" ht="24" customHeight="1" x14ac:dyDescent="0.3">
      <c r="A191" s="6" t="s">
        <v>384</v>
      </c>
      <c r="B191" s="6" t="s">
        <v>385</v>
      </c>
      <c r="C191" s="6" t="s">
        <v>386</v>
      </c>
      <c r="D191" s="11" t="str">
        <f>HYPERLINK("https://www.pchmayoreo.com/index.php/catalogsearch/result/?q=TV-0426507-2", "Ir a sitio web")</f>
        <v>Ir a sitio web</v>
      </c>
      <c r="E191" s="1"/>
    </row>
    <row r="192" spans="1:5" ht="24" customHeight="1" x14ac:dyDescent="0.3">
      <c r="A192" s="6" t="s">
        <v>387</v>
      </c>
      <c r="B192" s="6" t="s">
        <v>388</v>
      </c>
      <c r="C192" s="6" t="s">
        <v>386</v>
      </c>
      <c r="D192" s="11" t="str">
        <f>HYPERLINK("https://www.pchmayoreo.com/index.php/catalogsearch/result/?q=UG-686112-1", "Ir a sitio web")</f>
        <v>Ir a sitio web</v>
      </c>
      <c r="E192" s="1"/>
    </row>
    <row r="193" spans="1:5" ht="24" customHeight="1" x14ac:dyDescent="0.3">
      <c r="A193" s="6" t="s">
        <v>389</v>
      </c>
      <c r="B193" s="6" t="s">
        <v>390</v>
      </c>
      <c r="C193" s="6" t="s">
        <v>391</v>
      </c>
      <c r="D193" s="11" t="str">
        <f>HYPERLINK("https://www.pchmayoreo.com/index.php/catalogsearch/result/?q=AU-575874-3", "Ir a sitio web")</f>
        <v>Ir a sitio web</v>
      </c>
      <c r="E193" s="1"/>
    </row>
    <row r="194" spans="1:5" ht="24" customHeight="1" x14ac:dyDescent="0.3">
      <c r="A194" s="6" t="s">
        <v>392</v>
      </c>
      <c r="B194" s="6" t="s">
        <v>393</v>
      </c>
      <c r="C194" s="6" t="s">
        <v>394</v>
      </c>
      <c r="D194" s="11" t="str">
        <f>HYPERLINK("https://www.pchmayoreo.com/index.php/catalogsearch/result/?q=EN-383193-3", "Ir a sitio web")</f>
        <v>Ir a sitio web</v>
      </c>
      <c r="E194" s="1"/>
    </row>
    <row r="195" spans="1:5" ht="24" customHeight="1" x14ac:dyDescent="0.3">
      <c r="A195" s="6" t="s">
        <v>395</v>
      </c>
      <c r="B195" s="6" t="s">
        <v>396</v>
      </c>
      <c r="C195" s="6" t="s">
        <v>383</v>
      </c>
      <c r="D195" s="11" t="str">
        <f>HYPERLINK("https://www.pchmayoreo.com/index.php/catalogsearch/result/?q=AC-366513-10", "Ir a sitio web")</f>
        <v>Ir a sitio web</v>
      </c>
      <c r="E195" s="1"/>
    </row>
    <row r="196" spans="1:5" ht="24" customHeight="1" x14ac:dyDescent="0.3">
      <c r="A196" s="6" t="s">
        <v>397</v>
      </c>
      <c r="B196" s="6" t="s">
        <v>398</v>
      </c>
      <c r="C196" s="6" t="s">
        <v>391</v>
      </c>
      <c r="D196" s="11" t="str">
        <f>HYPERLINK("https://www.pchmayoreo.com/index.php/catalogsearch/result/?q=AU-575874-2", "Ir a sitio web")</f>
        <v>Ir a sitio web</v>
      </c>
      <c r="E196" s="1"/>
    </row>
    <row r="197" spans="1:5" ht="24" customHeight="1" x14ac:dyDescent="0.3">
      <c r="A197" s="6" t="s">
        <v>399</v>
      </c>
      <c r="B197" s="6" t="s">
        <v>400</v>
      </c>
      <c r="C197" s="6" t="s">
        <v>401</v>
      </c>
      <c r="D197" s="11" t="str">
        <f>HYPERLINK("https://www.pchmayoreo.com/index.php/catalogsearch/result/?q=CO-383612-12", "Ir a sitio web")</f>
        <v>Ir a sitio web</v>
      </c>
      <c r="E197" s="1"/>
    </row>
    <row r="198" spans="1:5" ht="24" customHeight="1" x14ac:dyDescent="0.3">
      <c r="A198" s="6" t="s">
        <v>402</v>
      </c>
      <c r="B198" s="6" t="s">
        <v>403</v>
      </c>
      <c r="C198" s="6" t="s">
        <v>383</v>
      </c>
      <c r="D198" s="11" t="str">
        <f>HYPERLINK("https://www.pchmayoreo.com/index.php/catalogsearch/result/?q=AC-416574-4", "Ir a sitio web")</f>
        <v>Ir a sitio web</v>
      </c>
      <c r="E198" s="1"/>
    </row>
    <row r="199" spans="1:5" ht="24" customHeight="1" x14ac:dyDescent="0.3">
      <c r="A199" s="6" t="s">
        <v>404</v>
      </c>
      <c r="B199" s="6" t="s">
        <v>405</v>
      </c>
      <c r="C199" s="6" t="s">
        <v>406</v>
      </c>
      <c r="D199" s="11" t="str">
        <f>HYPERLINK("https://www.pchmayoreo.com/index.php/catalogsearch/result/?q=AC-397097-2", "Ir a sitio web")</f>
        <v>Ir a sitio web</v>
      </c>
      <c r="E199" s="1"/>
    </row>
    <row r="200" spans="1:5" ht="24" customHeight="1" x14ac:dyDescent="0.3">
      <c r="A200" s="6" t="s">
        <v>407</v>
      </c>
      <c r="B200" s="6" t="s">
        <v>408</v>
      </c>
      <c r="C200" s="6" t="s">
        <v>406</v>
      </c>
      <c r="D200" s="11" t="str">
        <f>HYPERLINK("https://www.pchmayoreo.com/index.php/catalogsearch/result/?q=AC-397097-1", "Ir a sitio web")</f>
        <v>Ir a sitio web</v>
      </c>
      <c r="E200" s="1"/>
    </row>
    <row r="201" spans="1:5" ht="24" customHeight="1" x14ac:dyDescent="0.3">
      <c r="A201" s="6" t="s">
        <v>409</v>
      </c>
      <c r="B201" s="6" t="s">
        <v>410</v>
      </c>
      <c r="C201" s="6" t="s">
        <v>411</v>
      </c>
      <c r="D201" s="11" t="str">
        <f>HYPERLINK("https://www.pchmayoreo.com/index.php/catalogsearch/result/?q=AC-425074-3", "Ir a sitio web")</f>
        <v>Ir a sitio web</v>
      </c>
      <c r="E201" s="1"/>
    </row>
    <row r="202" spans="1:5" ht="24" customHeight="1" x14ac:dyDescent="0.3">
      <c r="A202" s="6" t="s">
        <v>412</v>
      </c>
      <c r="B202" s="6" t="s">
        <v>413</v>
      </c>
      <c r="C202" s="6" t="s">
        <v>391</v>
      </c>
      <c r="D202" s="11" t="str">
        <f>HYPERLINK("https://www.pchmayoreo.com/index.php/catalogsearch/result/?q=AU-365874-15", "Ir a sitio web")</f>
        <v>Ir a sitio web</v>
      </c>
      <c r="E202" s="1"/>
    </row>
    <row r="203" spans="1:5" ht="24" customHeight="1" x14ac:dyDescent="0.3">
      <c r="A203" s="6" t="s">
        <v>414</v>
      </c>
      <c r="B203" s="6" t="s">
        <v>415</v>
      </c>
      <c r="C203" s="6" t="s">
        <v>391</v>
      </c>
      <c r="D203" s="11" t="str">
        <f>HYPERLINK("https://www.pchmayoreo.com/index.php/catalogsearch/result/?q=MT-445811-1", "Ir a sitio web")</f>
        <v>Ir a sitio web</v>
      </c>
      <c r="E203" s="1"/>
    </row>
    <row r="204" spans="1:5" ht="24" customHeight="1" x14ac:dyDescent="0.3">
      <c r="A204" s="6" t="s">
        <v>416</v>
      </c>
      <c r="B204" s="6" t="s">
        <v>417</v>
      </c>
      <c r="C204" s="6" t="s">
        <v>418</v>
      </c>
      <c r="D204" s="11" t="str">
        <f>HYPERLINK("https://www.pchmayoreo.com/index.php/catalogsearch/result/?q=GA-383183-6", "Ir a sitio web")</f>
        <v>Ir a sitio web</v>
      </c>
      <c r="E204" s="1"/>
    </row>
    <row r="205" spans="1:5" ht="24" customHeight="1" x14ac:dyDescent="0.3">
      <c r="A205" s="6" t="s">
        <v>419</v>
      </c>
      <c r="B205" s="6" t="s">
        <v>420</v>
      </c>
      <c r="C205" s="6" t="s">
        <v>391</v>
      </c>
      <c r="D205" s="11" t="str">
        <f>HYPERLINK("https://www.pchmayoreo.com/index.php/catalogsearch/result/?q=AU-365874-24", "Ir a sitio web")</f>
        <v>Ir a sitio web</v>
      </c>
      <c r="E205" s="1"/>
    </row>
    <row r="206" spans="1:5" ht="24" customHeight="1" x14ac:dyDescent="0.3">
      <c r="A206" s="6" t="s">
        <v>421</v>
      </c>
      <c r="B206" s="6" t="s">
        <v>422</v>
      </c>
      <c r="C206" s="6" t="s">
        <v>391</v>
      </c>
      <c r="D206" s="11" t="str">
        <f>HYPERLINK("https://www.pchmayoreo.com/index.php/catalogsearch/result/?q=EQ-525811-66", "Ir a sitio web")</f>
        <v>Ir a sitio web</v>
      </c>
      <c r="E206" s="1"/>
    </row>
    <row r="207" spans="1:5" ht="24" customHeight="1" x14ac:dyDescent="0.3">
      <c r="A207" s="6" t="s">
        <v>423</v>
      </c>
      <c r="B207" s="6" t="s">
        <v>424</v>
      </c>
      <c r="C207" s="6" t="s">
        <v>386</v>
      </c>
      <c r="D207" s="11" t="str">
        <f>HYPERLINK("https://www.pchmayoreo.com/index.php/catalogsearch/result/?q=EN-386114-1", "Ir a sitio web")</f>
        <v>Ir a sitio web</v>
      </c>
      <c r="E207" s="1"/>
    </row>
    <row r="208" spans="1:5" ht="24" customHeight="1" x14ac:dyDescent="0.3">
      <c r="A208" s="6" t="s">
        <v>425</v>
      </c>
      <c r="B208" s="6" t="s">
        <v>426</v>
      </c>
      <c r="C208" s="6" t="s">
        <v>391</v>
      </c>
      <c r="D208" s="11" t="str">
        <f>HYPERLINK("https://www.pchmayoreo.com/index.php/catalogsearch/result/?q=AU-365874-26", "Ir a sitio web")</f>
        <v>Ir a sitio web</v>
      </c>
      <c r="E208" s="1"/>
    </row>
    <row r="209" spans="1:5" ht="24" customHeight="1" x14ac:dyDescent="0.3">
      <c r="A209" s="6" t="s">
        <v>427</v>
      </c>
      <c r="B209" s="6" t="s">
        <v>428</v>
      </c>
      <c r="C209" s="6" t="s">
        <v>429</v>
      </c>
      <c r="D209" s="11" t="str">
        <f>HYPERLINK("https://www.pchmayoreo.com/index.php/catalogsearch/result/?q=CB-573612-1", "Ir a sitio web")</f>
        <v>Ir a sitio web</v>
      </c>
      <c r="E209" s="1"/>
    </row>
    <row r="210" spans="1:5" ht="24" customHeight="1" x14ac:dyDescent="0.3">
      <c r="A210" s="6" t="s">
        <v>430</v>
      </c>
      <c r="B210" s="6" t="s">
        <v>431</v>
      </c>
      <c r="C210" s="6" t="s">
        <v>429</v>
      </c>
      <c r="D210" s="11" t="str">
        <f>HYPERLINK("https://www.pchmayoreo.com/index.php/catalogsearch/result/?q=CB-573612-2", "Ir a sitio web")</f>
        <v>Ir a sitio web</v>
      </c>
      <c r="E210" s="1"/>
    </row>
    <row r="211" spans="1:5" ht="24" customHeight="1" x14ac:dyDescent="0.3">
      <c r="A211" s="6" t="s">
        <v>432</v>
      </c>
      <c r="B211" s="6" t="s">
        <v>433</v>
      </c>
      <c r="C211" s="6" t="s">
        <v>429</v>
      </c>
      <c r="D211" s="11" t="str">
        <f>HYPERLINK("https://www.pchmayoreo.com/index.php/catalogsearch/result/?q=CB-392361-2", "Ir a sitio web")</f>
        <v>Ir a sitio web</v>
      </c>
      <c r="E211" s="1"/>
    </row>
    <row r="212" spans="1:5" ht="24" customHeight="1" x14ac:dyDescent="0.3">
      <c r="A212" s="6" t="s">
        <v>434</v>
      </c>
      <c r="B212" s="6" t="s">
        <v>435</v>
      </c>
      <c r="C212" s="6" t="s">
        <v>429</v>
      </c>
      <c r="D212" s="11" t="str">
        <f>HYPERLINK("https://www.pchmayoreo.com/index.php/catalogsearch/result/?q=CB-573675-1", "Ir a sitio web")</f>
        <v>Ir a sitio web</v>
      </c>
      <c r="E212" s="1"/>
    </row>
    <row r="213" spans="1:5" ht="24" customHeight="1" x14ac:dyDescent="0.3">
      <c r="A213" s="6" t="s">
        <v>436</v>
      </c>
      <c r="B213" s="6" t="s">
        <v>437</v>
      </c>
      <c r="C213" s="6" t="s">
        <v>429</v>
      </c>
      <c r="D213" s="11" t="str">
        <f>HYPERLINK("https://www.pchmayoreo.com/index.php/catalogsearch/result/?q=CB-392361-3", "Ir a sitio web")</f>
        <v>Ir a sitio web</v>
      </c>
      <c r="E213" s="1"/>
    </row>
    <row r="214" spans="1:5" ht="24" customHeight="1" x14ac:dyDescent="0.3">
      <c r="A214" s="6" t="s">
        <v>438</v>
      </c>
      <c r="B214" s="6" t="s">
        <v>439</v>
      </c>
      <c r="C214" s="6" t="s">
        <v>440</v>
      </c>
      <c r="D214" s="11" t="str">
        <f>HYPERLINK("https://www.pchmayoreo.com/index.php/catalogsearch/result/?q=CB-576075-1", "Ir a sitio web")</f>
        <v>Ir a sitio web</v>
      </c>
      <c r="E214" s="1"/>
    </row>
    <row r="215" spans="1:5" ht="24" customHeight="1" x14ac:dyDescent="0.3">
      <c r="A215" s="6" t="s">
        <v>441</v>
      </c>
      <c r="B215" s="6" t="s">
        <v>442</v>
      </c>
      <c r="C215" s="6" t="s">
        <v>440</v>
      </c>
      <c r="D215" s="11" t="str">
        <f>HYPERLINK("https://www.pchmayoreo.com/index.php/catalogsearch/result/?q=CB-576111-2", "Ir a sitio web")</f>
        <v>Ir a sitio web</v>
      </c>
      <c r="E215" s="1"/>
    </row>
    <row r="216" spans="1:5" ht="24" customHeight="1" x14ac:dyDescent="0.3">
      <c r="A216" s="6" t="s">
        <v>443</v>
      </c>
      <c r="B216" s="6" t="s">
        <v>444</v>
      </c>
      <c r="C216" s="6" t="s">
        <v>440</v>
      </c>
      <c r="D216" s="11" t="str">
        <f>HYPERLINK("https://www.pchmayoreo.com/index.php/catalogsearch/result/?q=CB-576075-2", "Ir a sitio web")</f>
        <v>Ir a sitio web</v>
      </c>
      <c r="E216" s="1"/>
    </row>
    <row r="217" spans="1:5" ht="24" customHeight="1" x14ac:dyDescent="0.3">
      <c r="A217" s="6" t="s">
        <v>445</v>
      </c>
      <c r="B217" s="6" t="s">
        <v>446</v>
      </c>
      <c r="C217" s="6" t="s">
        <v>440</v>
      </c>
      <c r="D217" s="11" t="str">
        <f>HYPERLINK("https://www.pchmayoreo.com/index.php/catalogsearch/result/?q=CB-576013-2", "Ir a sitio web")</f>
        <v>Ir a sitio web</v>
      </c>
      <c r="E217" s="1"/>
    </row>
    <row r="218" spans="1:5" ht="24" customHeight="1" x14ac:dyDescent="0.3">
      <c r="A218" s="6" t="s">
        <v>447</v>
      </c>
      <c r="B218" s="6" t="s">
        <v>448</v>
      </c>
      <c r="C218" s="6" t="s">
        <v>440</v>
      </c>
      <c r="D218" s="11" t="str">
        <f>HYPERLINK("https://www.pchmayoreo.com/index.php/catalogsearch/result/?q=CB-576010-1", "Ir a sitio web")</f>
        <v>Ir a sitio web</v>
      </c>
      <c r="E218" s="1"/>
    </row>
    <row r="219" spans="1:5" ht="24" customHeight="1" x14ac:dyDescent="0.3">
      <c r="A219" s="6" t="s">
        <v>449</v>
      </c>
      <c r="B219" s="6" t="s">
        <v>450</v>
      </c>
      <c r="C219" s="6" t="s">
        <v>451</v>
      </c>
      <c r="D219" s="11" t="str">
        <f>HYPERLINK("https://www.pchmayoreo.com/index.php/catalogsearch/result/?q=EN-415549-1", "Ir a sitio web")</f>
        <v>Ir a sitio web</v>
      </c>
      <c r="E219" s="1"/>
    </row>
    <row r="220" spans="1:5" ht="24" customHeight="1" x14ac:dyDescent="0.3">
      <c r="A220" s="6" t="s">
        <v>452</v>
      </c>
      <c r="B220" s="6" t="s">
        <v>453</v>
      </c>
      <c r="C220" s="6" t="s">
        <v>451</v>
      </c>
      <c r="D220" s="11" t="str">
        <f>HYPERLINK("https://www.pchmayoreo.com/index.php/catalogsearch/result/?q=EN-415492-1", "Ir a sitio web")</f>
        <v>Ir a sitio web</v>
      </c>
      <c r="E220" s="1"/>
    </row>
    <row r="221" spans="1:5" ht="24" customHeight="1" x14ac:dyDescent="0.3">
      <c r="A221" s="6" t="s">
        <v>454</v>
      </c>
      <c r="B221" s="6" t="s">
        <v>455</v>
      </c>
      <c r="C221" s="6" t="s">
        <v>451</v>
      </c>
      <c r="D221" s="11" t="str">
        <f>HYPERLINK("https://www.pchmayoreo.com/index.php/catalogsearch/result/?q=EN-415549-3", "Ir a sitio web")</f>
        <v>Ir a sitio web</v>
      </c>
      <c r="E221" s="1"/>
    </row>
    <row r="222" spans="1:5" ht="24" customHeight="1" x14ac:dyDescent="0.3">
      <c r="A222" s="6" t="s">
        <v>456</v>
      </c>
      <c r="B222" s="6" t="s">
        <v>457</v>
      </c>
      <c r="C222" s="6" t="s">
        <v>451</v>
      </c>
      <c r="D222" s="11" t="str">
        <f>HYPERLINK("https://www.pchmayoreo.com/index.php/catalogsearch/result/?q=EN-435410-3", "Ir a sitio web")</f>
        <v>Ir a sitio web</v>
      </c>
      <c r="E222" s="1"/>
    </row>
    <row r="223" spans="1:5" ht="24" customHeight="1" x14ac:dyDescent="0.3">
      <c r="A223" s="6" t="s">
        <v>458</v>
      </c>
      <c r="B223" s="6" t="s">
        <v>459</v>
      </c>
      <c r="C223" s="6" t="s">
        <v>451</v>
      </c>
      <c r="D223" s="11" t="str">
        <f>HYPERLINK("https://www.pchmayoreo.com/index.php/catalogsearch/result/?q=EN-430549-9", "Ir a sitio web")</f>
        <v>Ir a sitio web</v>
      </c>
      <c r="E223" s="1"/>
    </row>
    <row r="224" spans="1:5" ht="24" customHeight="1" x14ac:dyDescent="0.3">
      <c r="A224" s="6" t="s">
        <v>460</v>
      </c>
      <c r="B224" s="6" t="s">
        <v>461</v>
      </c>
      <c r="C224" s="6" t="s">
        <v>462</v>
      </c>
      <c r="D224" s="11" t="str">
        <f>HYPERLINK("https://www.pchmayoreo.com/index.php/catalogsearch/result/?q=AU-376112-3", "Ir a sitio web")</f>
        <v>Ir a sitio web</v>
      </c>
      <c r="E224" s="1"/>
    </row>
    <row r="225" spans="1:5" ht="24" customHeight="1" x14ac:dyDescent="0.3">
      <c r="A225" s="6" t="s">
        <v>463</v>
      </c>
      <c r="B225" s="6" t="s">
        <v>464</v>
      </c>
      <c r="C225" s="6" t="s">
        <v>462</v>
      </c>
      <c r="D225" s="11" t="str">
        <f>HYPERLINK("https://www.pchmayoreo.com/index.php/catalogsearch/result/?q=AU-376183-1", "Ir a sitio web")</f>
        <v>Ir a sitio web</v>
      </c>
      <c r="E225" s="1"/>
    </row>
    <row r="226" spans="1:5" ht="24" customHeight="1" x14ac:dyDescent="0.3">
      <c r="A226" s="6" t="s">
        <v>465</v>
      </c>
      <c r="B226" s="6" t="s">
        <v>466</v>
      </c>
      <c r="C226" s="6" t="s">
        <v>462</v>
      </c>
      <c r="D226" s="11" t="str">
        <f>HYPERLINK("https://www.pchmayoreo.com/index.php/catalogsearch/result/?q=AU-376114-1", "Ir a sitio web")</f>
        <v>Ir a sitio web</v>
      </c>
      <c r="E226" s="1"/>
    </row>
    <row r="227" spans="1:5" ht="24" customHeight="1" x14ac:dyDescent="0.3">
      <c r="A227" s="6" t="s">
        <v>467</v>
      </c>
      <c r="B227" s="6" t="s">
        <v>468</v>
      </c>
      <c r="C227" s="6" t="s">
        <v>462</v>
      </c>
      <c r="D227" s="11" t="str">
        <f>HYPERLINK("https://www.pchmayoreo.com/index.php/catalogsearch/result/?q=AU-376112-1", "Ir a sitio web")</f>
        <v>Ir a sitio web</v>
      </c>
      <c r="E227" s="1"/>
    </row>
    <row r="228" spans="1:5" ht="24" customHeight="1" x14ac:dyDescent="0.3">
      <c r="A228" s="6" t="s">
        <v>469</v>
      </c>
      <c r="B228" s="6" t="s">
        <v>470</v>
      </c>
      <c r="C228" s="6" t="s">
        <v>462</v>
      </c>
      <c r="D228" s="11" t="str">
        <f>HYPERLINK("https://www.pchmayoreo.com/index.php/catalogsearch/result/?q=AU-376174-2", "Ir a sitio web")</f>
        <v>Ir a sitio web</v>
      </c>
      <c r="E228" s="1"/>
    </row>
    <row r="229" spans="1:5" ht="24" customHeight="1" x14ac:dyDescent="0.3">
      <c r="A229" s="6" t="s">
        <v>471</v>
      </c>
      <c r="B229" s="6" t="s">
        <v>472</v>
      </c>
      <c r="C229" s="6" t="s">
        <v>473</v>
      </c>
      <c r="D229" s="11" t="str">
        <f>HYPERLINK("https://www.pchmayoreo.com/index.php/catalogsearch/result/?q=TE-483373-1", "Ir a sitio web")</f>
        <v>Ir a sitio web</v>
      </c>
      <c r="E229" s="1"/>
    </row>
    <row r="230" spans="1:5" ht="24" customHeight="1" x14ac:dyDescent="0.3">
      <c r="A230" s="6" t="s">
        <v>474</v>
      </c>
      <c r="B230" s="6" t="s">
        <v>475</v>
      </c>
      <c r="C230" s="6" t="s">
        <v>473</v>
      </c>
      <c r="D230" s="11" t="str">
        <f>HYPERLINK("https://www.pchmayoreo.com/index.php/catalogsearch/result/?q=TE-483378-2", "Ir a sitio web")</f>
        <v>Ir a sitio web</v>
      </c>
      <c r="E230" s="1"/>
    </row>
    <row r="231" spans="1:5" ht="24" customHeight="1" x14ac:dyDescent="0.3">
      <c r="A231" s="6" t="s">
        <v>476</v>
      </c>
      <c r="B231" s="6" t="s">
        <v>477</v>
      </c>
      <c r="C231" s="6" t="s">
        <v>473</v>
      </c>
      <c r="D231" s="11" t="str">
        <f>HYPERLINK("https://www.pchmayoreo.com/index.php/catalogsearch/result/?q=TE-483378-3", "Ir a sitio web")</f>
        <v>Ir a sitio web</v>
      </c>
      <c r="E231" s="1"/>
    </row>
    <row r="232" spans="1:5" ht="24" customHeight="1" x14ac:dyDescent="0.3">
      <c r="A232" s="6" t="s">
        <v>478</v>
      </c>
      <c r="B232" s="6" t="s">
        <v>479</v>
      </c>
      <c r="C232" s="6" t="s">
        <v>473</v>
      </c>
      <c r="D232" s="11" t="str">
        <f>HYPERLINK("https://www.pchmayoreo.com/index.php/catalogsearch/result/?q=TE-483373-5", "Ir a sitio web")</f>
        <v>Ir a sitio web</v>
      </c>
      <c r="E232" s="1"/>
    </row>
    <row r="233" spans="1:5" ht="24" customHeight="1" x14ac:dyDescent="0.3">
      <c r="A233" s="6" t="s">
        <v>480</v>
      </c>
      <c r="B233" s="6" t="s">
        <v>481</v>
      </c>
      <c r="C233" s="6" t="s">
        <v>473</v>
      </c>
      <c r="D233" s="11" t="str">
        <f>HYPERLINK("https://www.pchmayoreo.com/index.php/catalogsearch/result/?q=TE-483373-2", "Ir a sitio web")</f>
        <v>Ir a sitio web</v>
      </c>
      <c r="E233" s="1"/>
    </row>
    <row r="234" spans="1:5" ht="24" customHeight="1" x14ac:dyDescent="0.3">
      <c r="A234" s="6" t="s">
        <v>482</v>
      </c>
      <c r="B234" s="6" t="s">
        <v>483</v>
      </c>
      <c r="C234" s="6" t="s">
        <v>484</v>
      </c>
      <c r="D234" s="11" t="str">
        <f>HYPERLINK("https://www.pchmayoreo.com/index.php/catalogsearch/result/?q=SG-366073-17", "Ir a sitio web")</f>
        <v>Ir a sitio web</v>
      </c>
      <c r="E234" s="1"/>
    </row>
    <row r="235" spans="1:5" ht="24" customHeight="1" x14ac:dyDescent="0.3">
      <c r="A235" s="6" t="s">
        <v>485</v>
      </c>
      <c r="B235" s="6" t="s">
        <v>486</v>
      </c>
      <c r="C235" s="6" t="s">
        <v>484</v>
      </c>
      <c r="D235" s="11" t="str">
        <f>HYPERLINK("https://www.pchmayoreo.com/index.php/catalogsearch/result/?q=SG-366073-14", "Ir a sitio web")</f>
        <v>Ir a sitio web</v>
      </c>
      <c r="E235" s="1"/>
    </row>
    <row r="236" spans="1:5" ht="24" customHeight="1" x14ac:dyDescent="0.3">
      <c r="A236" s="6" t="s">
        <v>487</v>
      </c>
      <c r="B236" s="6" t="s">
        <v>488</v>
      </c>
      <c r="C236" s="6" t="s">
        <v>484</v>
      </c>
      <c r="D236" s="11" t="str">
        <f>HYPERLINK("https://www.pchmayoreo.com/index.php/catalogsearch/result/?q=SG-366073-8", "Ir a sitio web")</f>
        <v>Ir a sitio web</v>
      </c>
      <c r="E236" s="1"/>
    </row>
    <row r="237" spans="1:5" ht="24" customHeight="1" x14ac:dyDescent="0.3">
      <c r="A237" s="6" t="s">
        <v>489</v>
      </c>
      <c r="B237" s="6" t="s">
        <v>490</v>
      </c>
      <c r="C237" s="6" t="s">
        <v>484</v>
      </c>
      <c r="D237" s="11" t="str">
        <f>HYPERLINK("https://www.pchmayoreo.com/index.php/catalogsearch/result/?q=SG-236015-2", "Ir a sitio web")</f>
        <v>Ir a sitio web</v>
      </c>
      <c r="E237" s="1"/>
    </row>
    <row r="238" spans="1:5" ht="24" customHeight="1" x14ac:dyDescent="0.3">
      <c r="A238" s="6" t="s">
        <v>491</v>
      </c>
      <c r="B238" s="6" t="s">
        <v>492</v>
      </c>
      <c r="C238" s="6" t="s">
        <v>484</v>
      </c>
      <c r="D238" s="11" t="str">
        <f>HYPERLINK("https://www.pchmayoreo.com/index.php/catalogsearch/result/?q=SG-366079-6", "Ir a sitio web")</f>
        <v>Ir a sitio web</v>
      </c>
      <c r="E238" s="1"/>
    </row>
    <row r="239" spans="1:5" ht="24" customHeight="1" x14ac:dyDescent="0.3">
      <c r="A239" s="6" t="s">
        <v>493</v>
      </c>
      <c r="B239" s="6" t="s">
        <v>494</v>
      </c>
      <c r="C239" s="6" t="s">
        <v>495</v>
      </c>
      <c r="D239" s="11" t="str">
        <f>HYPERLINK("https://www.pchmayoreo.com/index.php/catalogsearch/result/?q=SO-353294-3", "Ir a sitio web")</f>
        <v>Ir a sitio web</v>
      </c>
      <c r="E239" s="1"/>
    </row>
    <row r="240" spans="1:5" ht="24" customHeight="1" x14ac:dyDescent="0.3">
      <c r="A240" s="6" t="s">
        <v>496</v>
      </c>
      <c r="B240" s="6" t="s">
        <v>497</v>
      </c>
      <c r="C240" s="6" t="s">
        <v>495</v>
      </c>
      <c r="D240" s="11" t="str">
        <f>HYPERLINK("https://www.pchmayoreo.com/index.php/catalogsearch/result/?q=SO-353294-4", "Ir a sitio web")</f>
        <v>Ir a sitio web</v>
      </c>
      <c r="E240" s="1"/>
    </row>
    <row r="241" spans="1:5" ht="24" customHeight="1" x14ac:dyDescent="0.3">
      <c r="A241" s="6" t="s">
        <v>498</v>
      </c>
      <c r="B241" s="6" t="s">
        <v>499</v>
      </c>
      <c r="C241" s="6" t="s">
        <v>495</v>
      </c>
      <c r="D241" s="11" t="str">
        <f>HYPERLINK("https://www.pchmayoreo.com/index.php/catalogsearch/result/?q=SO-353294-5", "Ir a sitio web")</f>
        <v>Ir a sitio web</v>
      </c>
      <c r="E241" s="1"/>
    </row>
    <row r="242" spans="1:5" ht="24" customHeight="1" x14ac:dyDescent="0.3">
      <c r="A242" s="6" t="s">
        <v>500</v>
      </c>
      <c r="B242" s="6" t="s">
        <v>501</v>
      </c>
      <c r="C242" s="6" t="s">
        <v>495</v>
      </c>
      <c r="D242" s="11" t="str">
        <f>HYPERLINK("https://www.pchmayoreo.com/index.php/catalogsearch/result/?q=SO-353294-1", "Ir a sitio web")</f>
        <v>Ir a sitio web</v>
      </c>
      <c r="E242" s="1"/>
    </row>
    <row r="243" spans="1:5" ht="24" customHeight="1" x14ac:dyDescent="0.3">
      <c r="A243" s="6" t="s">
        <v>502</v>
      </c>
      <c r="B243" s="6" t="s">
        <v>503</v>
      </c>
      <c r="C243" s="6" t="s">
        <v>495</v>
      </c>
      <c r="D243" s="11" t="str">
        <f>HYPERLINK("https://www.pchmayoreo.com/index.php/catalogsearch/result/?q=SO-353294-2", "Ir a sitio web")</f>
        <v>Ir a sitio web</v>
      </c>
      <c r="E243" s="1"/>
    </row>
    <row r="244" spans="1:5" ht="24" customHeight="1" x14ac:dyDescent="0.3">
      <c r="A244" s="6" t="s">
        <v>504</v>
      </c>
      <c r="B244" s="6" t="s">
        <v>505</v>
      </c>
      <c r="C244" s="6" t="s">
        <v>495</v>
      </c>
      <c r="D244" s="11" t="str">
        <f>HYPERLINK("https://www.pchmayoreo.com/index.php/catalogsearch/result/?q=SO-393211-2", "Ir a sitio web")</f>
        <v>Ir a sitio web</v>
      </c>
      <c r="E244" s="1"/>
    </row>
    <row r="245" spans="1:5" ht="24" customHeight="1" x14ac:dyDescent="0.3">
      <c r="A245" s="6" t="s">
        <v>506</v>
      </c>
      <c r="B245" s="6" t="s">
        <v>507</v>
      </c>
      <c r="C245" s="6" t="s">
        <v>508</v>
      </c>
      <c r="D245" s="11" t="str">
        <f>HYPERLINK("https://www.pchmayoreo.com/index.php/catalogsearch/result/?q=SO-354870-2", "Ir a sitio web")</f>
        <v>Ir a sitio web</v>
      </c>
      <c r="E245" s="1"/>
    </row>
    <row r="246" spans="1:5" ht="24" customHeight="1" x14ac:dyDescent="0.3">
      <c r="A246" s="6" t="s">
        <v>509</v>
      </c>
      <c r="B246" s="6" t="s">
        <v>510</v>
      </c>
      <c r="C246" s="6" t="s">
        <v>508</v>
      </c>
      <c r="D246" s="11" t="str">
        <f>HYPERLINK("https://www.pchmayoreo.com/index.php/catalogsearch/result/?q=SO-354814-139", "Ir a sitio web")</f>
        <v>Ir a sitio web</v>
      </c>
      <c r="E246" s="1"/>
    </row>
    <row r="247" spans="1:5" ht="24" customHeight="1" x14ac:dyDescent="0.3">
      <c r="A247" s="6" t="s">
        <v>511</v>
      </c>
      <c r="B247" s="6" t="s">
        <v>512</v>
      </c>
      <c r="C247" s="6" t="s">
        <v>508</v>
      </c>
      <c r="D247" s="11" t="str">
        <f>HYPERLINK("https://www.pchmayoreo.com/index.php/catalogsearch/result/?q=SO-354894-7", "Ir a sitio web")</f>
        <v>Ir a sitio web</v>
      </c>
      <c r="E247" s="1"/>
    </row>
    <row r="248" spans="1:5" ht="24" customHeight="1" x14ac:dyDescent="0.3">
      <c r="A248" s="6" t="s">
        <v>513</v>
      </c>
      <c r="B248" s="6" t="s">
        <v>514</v>
      </c>
      <c r="C248" s="6" t="s">
        <v>508</v>
      </c>
      <c r="D248" s="11" t="str">
        <f>HYPERLINK("https://www.pchmayoreo.com/index.php/catalogsearch/result/?q=SO-354814-142", "Ir a sitio web")</f>
        <v>Ir a sitio web</v>
      </c>
      <c r="E248" s="1"/>
    </row>
    <row r="249" spans="1:5" ht="24" customHeight="1" x14ac:dyDescent="0.3">
      <c r="A249" s="6" t="s">
        <v>515</v>
      </c>
      <c r="B249" s="6" t="s">
        <v>516</v>
      </c>
      <c r="C249" s="6" t="s">
        <v>508</v>
      </c>
      <c r="D249" s="11" t="str">
        <f>HYPERLINK("https://www.pchmayoreo.com/index.php/catalogsearch/result/?q=SO-354814-90", "Ir a sitio web")</f>
        <v>Ir a sitio web</v>
      </c>
      <c r="E249" s="1"/>
    </row>
    <row r="250" spans="1:5" ht="24" customHeight="1" x14ac:dyDescent="0.3">
      <c r="A250" s="6" t="s">
        <v>517</v>
      </c>
      <c r="B250" s="6" t="s">
        <v>518</v>
      </c>
      <c r="C250" s="6" t="s">
        <v>508</v>
      </c>
      <c r="D250" s="11" t="str">
        <f>HYPERLINK("https://www.pchmayoreo.com/index.php/catalogsearch/result/?q=SO-354814-91", "Ir a sitio web")</f>
        <v>Ir a sitio web</v>
      </c>
      <c r="E250" s="1"/>
    </row>
    <row r="251" spans="1:5" ht="24" customHeight="1" x14ac:dyDescent="0.3">
      <c r="A251" s="6" t="s">
        <v>519</v>
      </c>
      <c r="B251" s="6" t="s">
        <v>520</v>
      </c>
      <c r="C251" s="6" t="s">
        <v>508</v>
      </c>
      <c r="D251" s="11" t="str">
        <f>HYPERLINK("https://www.pchmayoreo.com/index.php/catalogsearch/result/?q=SO-354894-11", "Ir a sitio web")</f>
        <v>Ir a sitio web</v>
      </c>
      <c r="E251" s="1"/>
    </row>
    <row r="252" spans="1:5" ht="24" customHeight="1" x14ac:dyDescent="0.3">
      <c r="A252" s="6" t="s">
        <v>521</v>
      </c>
      <c r="B252" s="6" t="s">
        <v>522</v>
      </c>
      <c r="C252" s="6" t="s">
        <v>523</v>
      </c>
      <c r="D252" s="11" t="str">
        <f>HYPERLINK("https://www.pchmayoreo.com/index.php/catalogsearch/result/?q=SO-696215-14", "Ir a sitio web")</f>
        <v>Ir a sitio web</v>
      </c>
      <c r="E252" s="1"/>
    </row>
    <row r="253" spans="1:5" ht="24" customHeight="1" x14ac:dyDescent="0.3">
      <c r="A253" s="6" t="s">
        <v>524</v>
      </c>
      <c r="B253" s="6" t="s">
        <v>525</v>
      </c>
      <c r="C253" s="6" t="s">
        <v>523</v>
      </c>
      <c r="D253" s="11" t="str">
        <f>HYPERLINK("https://www.pchmayoreo.com/index.php/catalogsearch/result/?q=SO-696215-13", "Ir a sitio web")</f>
        <v>Ir a sitio web</v>
      </c>
      <c r="E253" s="1"/>
    </row>
    <row r="254" spans="1:5" ht="24" customHeight="1" x14ac:dyDescent="0.3">
      <c r="A254" s="6" t="s">
        <v>526</v>
      </c>
      <c r="B254" s="6" t="s">
        <v>527</v>
      </c>
      <c r="C254" s="6" t="s">
        <v>523</v>
      </c>
      <c r="D254" s="11" t="str">
        <f>HYPERLINK("https://www.pchmayoreo.com/index.php/catalogsearch/result/?q=SO-696294-6", "Ir a sitio web")</f>
        <v>Ir a sitio web</v>
      </c>
      <c r="E254" s="1"/>
    </row>
    <row r="255" spans="1:5" ht="24" customHeight="1" x14ac:dyDescent="0.3">
      <c r="A255" s="6" t="s">
        <v>528</v>
      </c>
      <c r="B255" s="6" t="s">
        <v>529</v>
      </c>
      <c r="C255" s="6" t="s">
        <v>523</v>
      </c>
      <c r="D255" s="11" t="str">
        <f>HYPERLINK("https://www.pchmayoreo.com/index.php/catalogsearch/result/?q=SO-656294-7", "Ir a sitio web")</f>
        <v>Ir a sitio web</v>
      </c>
      <c r="E255" s="1"/>
    </row>
    <row r="256" spans="1:5" ht="24" customHeight="1" x14ac:dyDescent="0.3">
      <c r="A256" s="6" t="s">
        <v>530</v>
      </c>
      <c r="B256" s="6" t="s">
        <v>531</v>
      </c>
      <c r="C256" s="6" t="s">
        <v>523</v>
      </c>
      <c r="D256" s="11" t="str">
        <f>HYPERLINK("https://www.pchmayoreo.com/index.php/catalogsearch/result/?q=SO-479621-5", "Ir a sitio web")</f>
        <v>Ir a sitio web</v>
      </c>
      <c r="E256" s="1"/>
    </row>
    <row r="257" spans="1:5" ht="24" customHeight="1" x14ac:dyDescent="0.3">
      <c r="A257" s="6" t="s">
        <v>532</v>
      </c>
      <c r="B257" s="6" t="s">
        <v>533</v>
      </c>
      <c r="C257" s="6" t="s">
        <v>534</v>
      </c>
      <c r="D257" s="11" t="str">
        <f>HYPERLINK("https://www.pchmayoreo.com/index.php/catalogsearch/result/?q=SO-356012-8", "Ir a sitio web")</f>
        <v>Ir a sitio web</v>
      </c>
      <c r="E257" s="1"/>
    </row>
    <row r="258" spans="1:5" ht="24" customHeight="1" x14ac:dyDescent="0.3">
      <c r="A258" s="6" t="s">
        <v>535</v>
      </c>
      <c r="B258" s="6" t="s">
        <v>536</v>
      </c>
      <c r="C258" s="6" t="s">
        <v>534</v>
      </c>
      <c r="D258" s="11" t="str">
        <f>HYPERLINK("https://www.pchmayoreo.com/index.php/catalogsearch/result/?q=SO-356012-7", "Ir a sitio web")</f>
        <v>Ir a sitio web</v>
      </c>
      <c r="E258" s="1"/>
    </row>
    <row r="259" spans="1:5" ht="24" customHeight="1" x14ac:dyDescent="0.3">
      <c r="A259" s="6" t="s">
        <v>537</v>
      </c>
      <c r="B259" s="6" t="s">
        <v>538</v>
      </c>
      <c r="C259" s="6" t="s">
        <v>534</v>
      </c>
      <c r="D259" s="11" t="str">
        <f>HYPERLINK("https://www.pchmayoreo.com/index.php/catalogsearch/result/?q=SO-356014-16", "Ir a sitio web")</f>
        <v>Ir a sitio web</v>
      </c>
      <c r="E259" s="1"/>
    </row>
    <row r="260" spans="1:5" ht="24" customHeight="1" x14ac:dyDescent="0.3">
      <c r="A260" s="6" t="s">
        <v>539</v>
      </c>
      <c r="B260" s="6" t="s">
        <v>540</v>
      </c>
      <c r="C260" s="6" t="s">
        <v>541</v>
      </c>
      <c r="D260" s="11" t="str">
        <f>HYPERLINK("https://www.pchmayoreo.com/index.php/catalogsearch/result/?q=SO-354372-14", "Ir a sitio web")</f>
        <v>Ir a sitio web</v>
      </c>
      <c r="E260" s="1"/>
    </row>
    <row r="261" spans="1:5" ht="24" customHeight="1" x14ac:dyDescent="0.3">
      <c r="A261" s="6" t="s">
        <v>542</v>
      </c>
      <c r="B261" s="6" t="s">
        <v>543</v>
      </c>
      <c r="C261" s="6" t="s">
        <v>544</v>
      </c>
      <c r="D261" s="11" t="str">
        <f>HYPERLINK("https://www.pchmayoreo.com/index.php/catalogsearch/result/?q=SO-476462-1", "Ir a sitio web")</f>
        <v>Ir a sitio web</v>
      </c>
      <c r="E261" s="1"/>
    </row>
    <row r="262" spans="1:5" ht="24" customHeight="1" x14ac:dyDescent="0.3">
      <c r="A262" s="6" t="s">
        <v>545</v>
      </c>
      <c r="B262" s="6" t="s">
        <v>546</v>
      </c>
      <c r="C262" s="6" t="s">
        <v>544</v>
      </c>
      <c r="D262" s="11" t="str">
        <f>HYPERLINK("https://www.pchmayoreo.com/index.php/catalogsearch/result/?q=PV-416410-1", "Ir a sitio web")</f>
        <v>Ir a sitio web</v>
      </c>
      <c r="E262" s="1"/>
    </row>
    <row r="263" spans="1:5" ht="24" customHeight="1" x14ac:dyDescent="0.3">
      <c r="A263" s="6" t="s">
        <v>547</v>
      </c>
      <c r="B263" s="6" t="s">
        <v>548</v>
      </c>
      <c r="C263" s="6" t="s">
        <v>544</v>
      </c>
      <c r="D263" s="11" t="str">
        <f>HYPERLINK("https://www.pchmayoreo.com/index.php/catalogsearch/result/?q=SO-706415-25", "Ir a sitio web")</f>
        <v>Ir a sitio web</v>
      </c>
      <c r="E263" s="1"/>
    </row>
    <row r="264" spans="1:5" ht="24" customHeight="1" x14ac:dyDescent="0.3">
      <c r="A264" s="6" t="s">
        <v>549</v>
      </c>
      <c r="B264" s="6" t="s">
        <v>550</v>
      </c>
      <c r="C264" s="6" t="s">
        <v>544</v>
      </c>
      <c r="D264" s="11" t="str">
        <f>HYPERLINK("https://www.pchmayoreo.com/index.php/catalogsearch/result/?q=SO-476494-20", "Ir a sitio web")</f>
        <v>Ir a sitio web</v>
      </c>
      <c r="E264" s="1"/>
    </row>
    <row r="265" spans="1:5" ht="24" customHeight="1" x14ac:dyDescent="0.3">
      <c r="A265" s="6" t="s">
        <v>551</v>
      </c>
      <c r="B265" s="6" t="s">
        <v>552</v>
      </c>
      <c r="C265" s="6" t="s">
        <v>544</v>
      </c>
      <c r="D265" s="11" t="str">
        <f>HYPERLINK("https://www.pchmayoreo.com/index.php/catalogsearch/result/?q=SO-706415-23", "Ir a sitio web")</f>
        <v>Ir a sitio web</v>
      </c>
      <c r="E265" s="1"/>
    </row>
    <row r="266" spans="1:5" ht="24" customHeight="1" x14ac:dyDescent="0.3">
      <c r="A266" s="6" t="s">
        <v>553</v>
      </c>
      <c r="B266" s="6" t="s">
        <v>554</v>
      </c>
      <c r="C266" s="6" t="s">
        <v>544</v>
      </c>
      <c r="D266" s="11" t="str">
        <f>HYPERLINK("https://www.pchmayoreo.com/index.php/catalogsearch/result/?q=SO-656411-1", "Ir a sitio web")</f>
        <v>Ir a sitio web</v>
      </c>
      <c r="E266" s="1"/>
    </row>
    <row r="267" spans="1:5" ht="24" customHeight="1" x14ac:dyDescent="0.3">
      <c r="A267" s="6" t="s">
        <v>555</v>
      </c>
      <c r="B267" s="6" t="s">
        <v>556</v>
      </c>
      <c r="C267" s="6" t="s">
        <v>541</v>
      </c>
      <c r="D267" s="11" t="str">
        <f>HYPERLINK("https://www.pchmayoreo.com/index.php/catalogsearch/result/?q=SO-354372-9", "Ir a sitio web")</f>
        <v>Ir a sitio web</v>
      </c>
      <c r="E267" s="1"/>
    </row>
    <row r="268" spans="1:5" ht="24" customHeight="1" x14ac:dyDescent="0.3">
      <c r="A268" s="6" t="s">
        <v>557</v>
      </c>
      <c r="B268" s="6" t="s">
        <v>558</v>
      </c>
      <c r="C268" s="6" t="s">
        <v>541</v>
      </c>
      <c r="D268" s="11" t="str">
        <f>HYPERLINK("https://www.pchmayoreo.com/index.php/catalogsearch/result/?q=SO-354370-7", "Ir a sitio web")</f>
        <v>Ir a sitio web</v>
      </c>
      <c r="E268" s="1"/>
    </row>
    <row r="269" spans="1:5" ht="24" customHeight="1" x14ac:dyDescent="0.3">
      <c r="A269" s="6" t="s">
        <v>559</v>
      </c>
      <c r="B269" s="6" t="s">
        <v>560</v>
      </c>
      <c r="C269" s="6" t="s">
        <v>541</v>
      </c>
      <c r="D269" s="11" t="str">
        <f>HYPERLINK("https://www.pchmayoreo.com/index.php/catalogsearch/result/?q=SO-354370-6", "Ir a sitio web")</f>
        <v>Ir a sitio web</v>
      </c>
      <c r="E269" s="1"/>
    </row>
    <row r="270" spans="1:5" ht="24" customHeight="1" x14ac:dyDescent="0.3">
      <c r="A270" s="6" t="s">
        <v>561</v>
      </c>
      <c r="B270" s="6" t="s">
        <v>562</v>
      </c>
      <c r="C270" s="6" t="s">
        <v>541</v>
      </c>
      <c r="D270" s="11" t="str">
        <f>HYPERLINK("https://www.pchmayoreo.com/index.php/catalogsearch/result/?q=SO-354370-10", "Ir a sitio web")</f>
        <v>Ir a sitio web</v>
      </c>
      <c r="E270" s="1"/>
    </row>
    <row r="271" spans="1:5" ht="24" customHeight="1" x14ac:dyDescent="0.3">
      <c r="A271" s="6" t="s">
        <v>563</v>
      </c>
      <c r="B271" s="6" t="s">
        <v>564</v>
      </c>
      <c r="C271" s="6" t="s">
        <v>541</v>
      </c>
      <c r="D271" s="11" t="str">
        <f>HYPERLINK("https://www.pchmayoreo.com/index.php/catalogsearch/result/?q=SO-354370-9", "Ir a sitio web")</f>
        <v>Ir a sitio web</v>
      </c>
      <c r="E271" s="1"/>
    </row>
    <row r="272" spans="1:5" ht="24" customHeight="1" x14ac:dyDescent="0.3">
      <c r="A272" s="6" t="s">
        <v>565</v>
      </c>
      <c r="B272" s="6" t="s">
        <v>566</v>
      </c>
      <c r="C272" s="6" t="s">
        <v>541</v>
      </c>
      <c r="D272" s="11" t="str">
        <f>HYPERLINK("https://www.pchmayoreo.com/index.php/catalogsearch/result/?q=SO-354372-11", "Ir a sitio web")</f>
        <v>Ir a sitio web</v>
      </c>
      <c r="E272" s="1"/>
    </row>
    <row r="273" spans="1:5" ht="24" customHeight="1" x14ac:dyDescent="0.3">
      <c r="A273" s="6" t="s">
        <v>567</v>
      </c>
      <c r="B273" s="6" t="s">
        <v>568</v>
      </c>
      <c r="C273" s="6" t="s">
        <v>541</v>
      </c>
      <c r="D273" s="11" t="str">
        <f>HYPERLINK("https://www.pchmayoreo.com/index.php/catalogsearch/result/?q=SO-354372-12", "Ir a sitio web")</f>
        <v>Ir a sitio web</v>
      </c>
      <c r="E273" s="1"/>
    </row>
    <row r="274" spans="1:5" ht="24" customHeight="1" x14ac:dyDescent="0.3">
      <c r="A274" s="6" t="s">
        <v>569</v>
      </c>
      <c r="B274" s="6" t="s">
        <v>570</v>
      </c>
      <c r="C274" s="6" t="s">
        <v>541</v>
      </c>
      <c r="D274" s="11" t="str">
        <f>HYPERLINK("https://www.pchmayoreo.com/index.php/catalogsearch/result/?q=SO-354370-12", "Ir a sitio web")</f>
        <v>Ir a sitio web</v>
      </c>
      <c r="E274" s="1"/>
    </row>
    <row r="275" spans="1:5" ht="24" customHeight="1" x14ac:dyDescent="0.3">
      <c r="A275" s="6" t="s">
        <v>539</v>
      </c>
      <c r="B275" s="6" t="s">
        <v>540</v>
      </c>
      <c r="C275" s="6" t="s">
        <v>541</v>
      </c>
      <c r="D275" s="11" t="str">
        <f>HYPERLINK("https://www.pchmayoreo.com/index.php/catalogsearch/result/?q=SO-354372-14", "Ir a sitio web")</f>
        <v>Ir a sitio web</v>
      </c>
      <c r="E275" s="1"/>
    </row>
    <row r="276" spans="1:5" ht="24" customHeight="1" x14ac:dyDescent="0.3">
      <c r="A276" s="6" t="s">
        <v>571</v>
      </c>
      <c r="B276" s="6" t="s">
        <v>572</v>
      </c>
      <c r="C276" s="6" t="s">
        <v>541</v>
      </c>
      <c r="D276" s="11" t="str">
        <f>HYPERLINK("https://www.pchmayoreo.com/index.php/catalogsearch/result/?q=SO-11027121-5", "Ir a sitio web")</f>
        <v>Ir a sitio web</v>
      </c>
      <c r="E276" s="1"/>
    </row>
    <row r="277" spans="1:5" ht="24" customHeight="1" x14ac:dyDescent="0.3">
      <c r="A277" s="6" t="s">
        <v>573</v>
      </c>
      <c r="B277" s="6" t="s">
        <v>574</v>
      </c>
      <c r="C277" s="6" t="s">
        <v>541</v>
      </c>
      <c r="D277" s="11" t="str">
        <f>HYPERLINK("https://www.pchmayoreo.com/index.php/catalogsearch/result/?q=SO-354372-13", "Ir a sitio web")</f>
        <v>Ir a sitio web</v>
      </c>
      <c r="E277" s="1"/>
    </row>
    <row r="278" spans="1:5" ht="24" customHeight="1" x14ac:dyDescent="0.3">
      <c r="A278" s="6" t="s">
        <v>575</v>
      </c>
      <c r="B278" s="6" t="s">
        <v>576</v>
      </c>
      <c r="C278" s="6" t="s">
        <v>541</v>
      </c>
      <c r="D278" s="11" t="str">
        <f>HYPERLINK("https://www.pchmayoreo.com/index.php/catalogsearch/result/?q=SO-354370-11", "Ir a sitio web")</f>
        <v>Ir a sitio web</v>
      </c>
      <c r="E278" s="1"/>
    </row>
    <row r="279" spans="1:5" ht="24" customHeight="1" x14ac:dyDescent="0.3">
      <c r="A279" s="6" t="s">
        <v>577</v>
      </c>
      <c r="B279" s="6" t="s">
        <v>578</v>
      </c>
      <c r="C279" s="6" t="s">
        <v>579</v>
      </c>
      <c r="D279" s="11" t="str">
        <f>HYPERLINK("https://www.pchmayoreo.com/index.php/catalogsearch/result/?q=ME-444372-2", "Ir a sitio web")</f>
        <v>Ir a sitio web</v>
      </c>
      <c r="E279" s="1"/>
    </row>
    <row r="280" spans="1:5" ht="24" customHeight="1" x14ac:dyDescent="0.3">
      <c r="A280" s="6" t="s">
        <v>580</v>
      </c>
      <c r="B280" s="6" t="s">
        <v>581</v>
      </c>
      <c r="C280" s="6" t="s">
        <v>579</v>
      </c>
      <c r="D280" s="11" t="str">
        <f>HYPERLINK("https://www.pchmayoreo.com/index.php/catalogsearch/result/?q=AC-343796-6", "Ir a sitio web")</f>
        <v>Ir a sitio web</v>
      </c>
      <c r="E280" s="1"/>
    </row>
    <row r="281" spans="1:5" ht="24" customHeight="1" x14ac:dyDescent="0.3">
      <c r="A281" s="6" t="s">
        <v>582</v>
      </c>
      <c r="B281" s="6" t="s">
        <v>583</v>
      </c>
      <c r="C281" s="6" t="s">
        <v>579</v>
      </c>
      <c r="D281" s="11" t="str">
        <f>HYPERLINK("https://www.pchmayoreo.com/index.php/catalogsearch/result/?q=AC-343796-5", "Ir a sitio web")</f>
        <v>Ir a sitio web</v>
      </c>
      <c r="E281" s="1"/>
    </row>
    <row r="282" spans="1:5" ht="24" customHeight="1" x14ac:dyDescent="0.3">
      <c r="A282" s="6" t="s">
        <v>584</v>
      </c>
      <c r="B282" s="6" t="s">
        <v>585</v>
      </c>
      <c r="C282" s="6" t="s">
        <v>579</v>
      </c>
      <c r="D282" s="11" t="str">
        <f>HYPERLINK("https://www.pchmayoreo.com/index.php/catalogsearch/result/?q=AC-349372-6", "Ir a sitio web")</f>
        <v>Ir a sitio web</v>
      </c>
      <c r="E282" s="1"/>
    </row>
    <row r="283" spans="1:5" ht="24" customHeight="1" x14ac:dyDescent="0.3">
      <c r="A283" s="6" t="s">
        <v>586</v>
      </c>
      <c r="B283" s="6" t="s">
        <v>587</v>
      </c>
      <c r="C283" s="6" t="s">
        <v>579</v>
      </c>
      <c r="D283" s="11" t="str">
        <f>HYPERLINK("https://www.pchmayoreo.com/index.php/catalogsearch/result/?q=DD-453785-11", "Ir a sitio web")</f>
        <v>Ir a sitio web</v>
      </c>
      <c r="E283" s="1"/>
    </row>
    <row r="284" spans="1:5" ht="24" customHeight="1" x14ac:dyDescent="0.3">
      <c r="A284" s="6" t="s">
        <v>588</v>
      </c>
      <c r="B284" s="6" t="s">
        <v>589</v>
      </c>
      <c r="C284" s="6" t="s">
        <v>590</v>
      </c>
      <c r="D284" s="11" t="str">
        <f>HYPERLINK("https://www.pchmayoreo.com/index.php/catalogsearch/result/?q=ME-427210-20", "Ir a sitio web")</f>
        <v>Ir a sitio web</v>
      </c>
      <c r="E284" s="1"/>
    </row>
    <row r="285" spans="1:5" ht="24" customHeight="1" x14ac:dyDescent="0.3">
      <c r="A285" s="6" t="s">
        <v>591</v>
      </c>
      <c r="B285" s="6" t="s">
        <v>592</v>
      </c>
      <c r="C285" s="6" t="s">
        <v>590</v>
      </c>
      <c r="D285" s="11" t="str">
        <f>HYPERLINK("https://www.pchmayoreo.com/index.php/catalogsearch/result/?q=ME-427210-23", "Ir a sitio web")</f>
        <v>Ir a sitio web</v>
      </c>
      <c r="E285" s="1"/>
    </row>
    <row r="286" spans="1:5" ht="24" customHeight="1" x14ac:dyDescent="0.3">
      <c r="A286" s="6" t="s">
        <v>593</v>
      </c>
      <c r="B286" s="6" t="s">
        <v>594</v>
      </c>
      <c r="C286" s="6" t="s">
        <v>590</v>
      </c>
      <c r="D286" s="11" t="str">
        <f>HYPERLINK("https://www.pchmayoreo.com/index.php/catalogsearch/result/?q=ME-423710-80", "Ir a sitio web")</f>
        <v>Ir a sitio web</v>
      </c>
      <c r="E286" s="1"/>
    </row>
    <row r="287" spans="1:5" ht="24" customHeight="1" x14ac:dyDescent="0.3">
      <c r="A287" s="6" t="s">
        <v>595</v>
      </c>
      <c r="B287" s="6" t="s">
        <v>596</v>
      </c>
      <c r="C287" s="6" t="s">
        <v>590</v>
      </c>
      <c r="D287" s="11" t="str">
        <f>HYPERLINK("https://www.pchmayoreo.com/index.php/catalogsearch/result/?q=ME-427210-24", "Ir a sitio web")</f>
        <v>Ir a sitio web</v>
      </c>
      <c r="E287" s="1"/>
    </row>
    <row r="288" spans="1:5" ht="24" customHeight="1" x14ac:dyDescent="0.3">
      <c r="A288" s="6" t="s">
        <v>597</v>
      </c>
      <c r="B288" s="6" t="s">
        <v>598</v>
      </c>
      <c r="C288" s="6" t="s">
        <v>590</v>
      </c>
      <c r="D288" s="11" t="str">
        <f>HYPERLINK("https://www.pchmayoreo.com/index.php/catalogsearch/result/?q=ME-427210-1", "Ir a sitio web")</f>
        <v>Ir a sitio web</v>
      </c>
      <c r="E288" s="1"/>
    </row>
    <row r="289" spans="1:5" ht="24" customHeight="1" x14ac:dyDescent="0.3">
      <c r="A289" s="6" t="s">
        <v>599</v>
      </c>
      <c r="B289" s="6" t="s">
        <v>600</v>
      </c>
      <c r="C289" s="6" t="s">
        <v>601</v>
      </c>
      <c r="D289" s="11" t="str">
        <f>HYPERLINK("https://www.pchmayoreo.com/index.php/catalogsearch/result/?q=ME-603372-40", "Ir a sitio web")</f>
        <v>Ir a sitio web</v>
      </c>
      <c r="E289" s="1"/>
    </row>
    <row r="290" spans="1:5" ht="24" customHeight="1" x14ac:dyDescent="0.3">
      <c r="A290" s="6" t="s">
        <v>602</v>
      </c>
      <c r="B290" s="6" t="s">
        <v>603</v>
      </c>
      <c r="C290" s="6" t="s">
        <v>601</v>
      </c>
      <c r="D290" s="11" t="str">
        <f>HYPERLINK("https://www.pchmayoreo.com/index.php/catalogsearch/result/?q=ME-603372-41", "Ir a sitio web")</f>
        <v>Ir a sitio web</v>
      </c>
      <c r="E290" s="1"/>
    </row>
    <row r="291" spans="1:5" ht="24" customHeight="1" x14ac:dyDescent="0.3">
      <c r="A291" s="6" t="s">
        <v>604</v>
      </c>
      <c r="B291" s="6" t="s">
        <v>605</v>
      </c>
      <c r="C291" s="6" t="s">
        <v>601</v>
      </c>
      <c r="D291" s="11" t="str">
        <f>HYPERLINK("https://www.pchmayoreo.com/index.php/catalogsearch/result/?q=ME-423310-12", "Ir a sitio web")</f>
        <v>Ir a sitio web</v>
      </c>
      <c r="E291" s="1"/>
    </row>
    <row r="292" spans="1:5" ht="24" customHeight="1" x14ac:dyDescent="0.3">
      <c r="A292" s="6" t="s">
        <v>606</v>
      </c>
      <c r="B292" s="6" t="s">
        <v>607</v>
      </c>
      <c r="C292" s="6" t="s">
        <v>601</v>
      </c>
      <c r="D292" s="11" t="str">
        <f>HYPERLINK("https://www.pchmayoreo.com/index.php/catalogsearch/result/?q=ME-423371-16", "Ir a sitio web")</f>
        <v>Ir a sitio web</v>
      </c>
      <c r="E292" s="1"/>
    </row>
    <row r="293" spans="1:5" ht="24" customHeight="1" x14ac:dyDescent="0.3">
      <c r="A293" s="6" t="s">
        <v>608</v>
      </c>
      <c r="B293" s="6" t="s">
        <v>609</v>
      </c>
      <c r="C293" s="6" t="s">
        <v>601</v>
      </c>
      <c r="D293" s="11" t="str">
        <f>HYPERLINK("https://www.pchmayoreo.com/index.php/catalogsearch/result/?q=ME-603371-17", "Ir a sitio web")</f>
        <v>Ir a sitio web</v>
      </c>
      <c r="E293" s="1"/>
    </row>
    <row r="294" spans="1:5" ht="24" customHeight="1" x14ac:dyDescent="0.3">
      <c r="A294" s="6" t="s">
        <v>610</v>
      </c>
      <c r="B294" s="6" t="s">
        <v>611</v>
      </c>
      <c r="C294" s="6" t="s">
        <v>612</v>
      </c>
      <c r="D294" s="11" t="str">
        <f>HYPERLINK("https://www.pchmayoreo.com/index.php/catalogsearch/result/?q=AU-365211-1", "Ir a sitio web")</f>
        <v>Ir a sitio web</v>
      </c>
      <c r="E294" s="1"/>
    </row>
    <row r="295" spans="1:5" ht="24" customHeight="1" x14ac:dyDescent="0.3">
      <c r="A295" s="6" t="s">
        <v>613</v>
      </c>
      <c r="B295" s="6" t="s">
        <v>614</v>
      </c>
      <c r="C295" s="6" t="s">
        <v>612</v>
      </c>
      <c r="D295" s="11" t="str">
        <f>HYPERLINK("https://www.pchmayoreo.com/index.php/catalogsearch/result/?q=CM-425271-13", "Ir a sitio web")</f>
        <v>Ir a sitio web</v>
      </c>
      <c r="E295" s="1"/>
    </row>
    <row r="296" spans="1:5" ht="24" customHeight="1" x14ac:dyDescent="0.3">
      <c r="A296" s="6" t="s">
        <v>615</v>
      </c>
      <c r="B296" s="6" t="s">
        <v>616</v>
      </c>
      <c r="C296" s="6" t="s">
        <v>612</v>
      </c>
      <c r="D296" s="11" t="str">
        <f>HYPERLINK("https://www.pchmayoreo.com/index.php/catalogsearch/result/?q=CM-455272-1", "Ir a sitio web")</f>
        <v>Ir a sitio web</v>
      </c>
      <c r="E296" s="1"/>
    </row>
    <row r="297" spans="1:5" ht="24" customHeight="1" x14ac:dyDescent="0.3">
      <c r="A297" s="6" t="s">
        <v>617</v>
      </c>
      <c r="B297" s="6" t="s">
        <v>618</v>
      </c>
      <c r="C297" s="6" t="s">
        <v>612</v>
      </c>
      <c r="D297" s="11" t="str">
        <f>HYPERLINK("https://www.pchmayoreo.com/index.php/catalogsearch/result/?q=CM-455272-2", "Ir a sitio web")</f>
        <v>Ir a sitio web</v>
      </c>
      <c r="E297" s="1"/>
    </row>
    <row r="298" spans="1:5" ht="24" customHeight="1" x14ac:dyDescent="0.3">
      <c r="A298" s="6" t="s">
        <v>619</v>
      </c>
      <c r="B298" s="6" t="s">
        <v>620</v>
      </c>
      <c r="C298" s="6" t="s">
        <v>612</v>
      </c>
      <c r="D298" s="11" t="str">
        <f>HYPERLINK("https://www.pchmayoreo.com/index.php/catalogsearch/result/?q=MT-445211-2", "Ir a sitio web")</f>
        <v>Ir a sitio web</v>
      </c>
      <c r="E298" s="1"/>
    </row>
    <row r="299" spans="1:5" ht="24" customHeight="1" x14ac:dyDescent="0.3">
      <c r="A299" s="6" t="s">
        <v>621</v>
      </c>
      <c r="B299" s="6" t="s">
        <v>622</v>
      </c>
      <c r="C299" s="6" t="s">
        <v>623</v>
      </c>
      <c r="D299" s="11" t="str">
        <f>HYPERLINK("https://www.pchmayoreo.com/index.php/catalogsearch/result/?q=DD-383110-32", "Ir a sitio web")</f>
        <v>Ir a sitio web</v>
      </c>
      <c r="E299" s="1"/>
    </row>
    <row r="300" spans="1:5" ht="24" customHeight="1" x14ac:dyDescent="0.3">
      <c r="A300" s="6" t="s">
        <v>624</v>
      </c>
      <c r="B300" s="6" t="s">
        <v>625</v>
      </c>
      <c r="C300" s="6" t="s">
        <v>623</v>
      </c>
      <c r="D300" s="11" t="str">
        <f>HYPERLINK("https://www.pchmayoreo.com/index.php/catalogsearch/result/?q=CM-473112-7", "Ir a sitio web")</f>
        <v>Ir a sitio web</v>
      </c>
      <c r="E300" s="1"/>
    </row>
    <row r="301" spans="1:5" ht="24" customHeight="1" x14ac:dyDescent="0.3">
      <c r="A301" s="6" t="s">
        <v>626</v>
      </c>
      <c r="B301" s="6" t="s">
        <v>627</v>
      </c>
      <c r="C301" s="6" t="s">
        <v>623</v>
      </c>
      <c r="D301" s="11" t="str">
        <f>HYPERLINK("https://www.pchmayoreo.com/index.php/catalogsearch/result/?q=DD-383112-6", "Ir a sitio web")</f>
        <v>Ir a sitio web</v>
      </c>
      <c r="E301" s="1"/>
    </row>
    <row r="302" spans="1:5" ht="24" customHeight="1" x14ac:dyDescent="0.3">
      <c r="A302" s="6" t="s">
        <v>628</v>
      </c>
      <c r="B302" s="6" t="s">
        <v>629</v>
      </c>
      <c r="C302" s="6" t="s">
        <v>623</v>
      </c>
      <c r="D302" s="11" t="str">
        <f>HYPERLINK("https://www.pchmayoreo.com/index.php/catalogsearch/result/?q=CM-473112-4", "Ir a sitio web")</f>
        <v>Ir a sitio web</v>
      </c>
      <c r="E302" s="1"/>
    </row>
    <row r="303" spans="1:5" ht="24" customHeight="1" x14ac:dyDescent="0.3">
      <c r="A303" s="6" t="s">
        <v>630</v>
      </c>
      <c r="B303" s="6" t="s">
        <v>631</v>
      </c>
      <c r="C303" s="6" t="s">
        <v>623</v>
      </c>
      <c r="D303" s="11" t="str">
        <f>HYPERLINK("https://www.pchmayoreo.com/index.php/catalogsearch/result/?q=CM-473112-9", "Ir a sitio web")</f>
        <v>Ir a sitio web</v>
      </c>
      <c r="E303" s="1"/>
    </row>
    <row r="304" spans="1:5" ht="24" customHeight="1" x14ac:dyDescent="0.3">
      <c r="A304" s="6" t="s">
        <v>632</v>
      </c>
      <c r="B304" s="6" t="s">
        <v>633</v>
      </c>
      <c r="C304" s="6" t="s">
        <v>634</v>
      </c>
      <c r="D304" s="11" t="str">
        <f>HYPERLINK("https://www.pchmayoreo.com/index.php/catalogsearch/result/?q=ME-408543-27", "Ir a sitio web")</f>
        <v>Ir a sitio web</v>
      </c>
      <c r="E304" s="1"/>
    </row>
    <row r="305" spans="1:5" ht="24" customHeight="1" x14ac:dyDescent="0.3">
      <c r="A305" s="6" t="s">
        <v>635</v>
      </c>
      <c r="B305" s="6" t="s">
        <v>636</v>
      </c>
      <c r="C305" s="6" t="s">
        <v>634</v>
      </c>
      <c r="D305" s="11" t="str">
        <f>HYPERLINK("https://www.pchmayoreo.com/index.php/catalogsearch/result/?q=ME-605471-30", "Ir a sitio web")</f>
        <v>Ir a sitio web</v>
      </c>
      <c r="E305" s="1"/>
    </row>
    <row r="306" spans="1:5" ht="24" customHeight="1" x14ac:dyDescent="0.3">
      <c r="A306" s="6" t="s">
        <v>637</v>
      </c>
      <c r="B306" s="6" t="s">
        <v>638</v>
      </c>
      <c r="C306" s="6" t="s">
        <v>634</v>
      </c>
      <c r="D306" s="11" t="str">
        <f>HYPERLINK("https://www.pchmayoreo.com/index.php/catalogsearch/result/?q=ME-445472-6", "Ir a sitio web")</f>
        <v>Ir a sitio web</v>
      </c>
      <c r="E306" s="1"/>
    </row>
    <row r="307" spans="1:5" ht="24" customHeight="1" x14ac:dyDescent="0.3">
      <c r="A307" s="6" t="s">
        <v>639</v>
      </c>
      <c r="B307" s="6" t="s">
        <v>640</v>
      </c>
      <c r="C307" s="6" t="s">
        <v>634</v>
      </c>
      <c r="D307" s="11" t="str">
        <f>HYPERLINK("https://www.pchmayoreo.com/index.php/catalogsearch/result/?q=ME-445472-7", "Ir a sitio web")</f>
        <v>Ir a sitio web</v>
      </c>
      <c r="E307" s="1"/>
    </row>
    <row r="308" spans="1:5" ht="24" customHeight="1" x14ac:dyDescent="0.3">
      <c r="A308" s="6" t="s">
        <v>641</v>
      </c>
      <c r="B308" s="6" t="s">
        <v>642</v>
      </c>
      <c r="C308" s="6" t="s">
        <v>634</v>
      </c>
      <c r="D308" s="11" t="str">
        <f>HYPERLINK("https://www.pchmayoreo.com/index.php/catalogsearch/result/?q=ME-715472-2", "Ir a sitio web")</f>
        <v>Ir a sitio web</v>
      </c>
      <c r="E308" s="1"/>
    </row>
    <row r="309" spans="1:5" ht="24" customHeight="1" x14ac:dyDescent="0.3">
      <c r="A309" s="6" t="s">
        <v>643</v>
      </c>
      <c r="B309" s="6" t="s">
        <v>644</v>
      </c>
      <c r="C309" s="6" t="s">
        <v>645</v>
      </c>
      <c r="D309" s="11" t="str">
        <f>HYPERLINK("https://www.pchmayoreo.com/index.php/catalogsearch/result/?q=DD-683012-1", "Ir a sitio web")</f>
        <v>Ir a sitio web</v>
      </c>
      <c r="E309" s="1"/>
    </row>
    <row r="310" spans="1:5" ht="24" customHeight="1" x14ac:dyDescent="0.3">
      <c r="A310" s="6" t="s">
        <v>646</v>
      </c>
      <c r="B310" s="6" t="s">
        <v>647</v>
      </c>
      <c r="C310" s="6" t="s">
        <v>645</v>
      </c>
      <c r="D310" s="11" t="str">
        <f>HYPERLINK("https://www.pchmayoreo.com/index.php/catalogsearch/result/?q=DD-393085-4", "Ir a sitio web")</f>
        <v>Ir a sitio web</v>
      </c>
      <c r="E310" s="1"/>
    </row>
    <row r="311" spans="1:5" ht="24" customHeight="1" x14ac:dyDescent="0.3">
      <c r="A311" s="6" t="s">
        <v>648</v>
      </c>
      <c r="B311" s="6" t="s">
        <v>649</v>
      </c>
      <c r="C311" s="6" t="s">
        <v>645</v>
      </c>
      <c r="D311" s="11" t="str">
        <f>HYPERLINK("https://www.pchmayoreo.com/index.php/catalogsearch/result/?q=DD-393010-14", "Ir a sitio web")</f>
        <v>Ir a sitio web</v>
      </c>
      <c r="E311" s="1"/>
    </row>
    <row r="312" spans="1:5" ht="24" customHeight="1" x14ac:dyDescent="0.3">
      <c r="A312" s="6" t="s">
        <v>650</v>
      </c>
      <c r="B312" s="6" t="s">
        <v>651</v>
      </c>
      <c r="C312" s="6" t="s">
        <v>645</v>
      </c>
      <c r="D312" s="11" t="str">
        <f>HYPERLINK("https://www.pchmayoreo.com/index.php/catalogsearch/result/?q=CM-473010-1", "Ir a sitio web")</f>
        <v>Ir a sitio web</v>
      </c>
      <c r="E312" s="1"/>
    </row>
    <row r="313" spans="1:5" ht="24" customHeight="1" x14ac:dyDescent="0.3">
      <c r="A313" s="6" t="s">
        <v>652</v>
      </c>
      <c r="B313" s="6" t="s">
        <v>653</v>
      </c>
      <c r="C313" s="6" t="s">
        <v>645</v>
      </c>
      <c r="D313" s="11" t="str">
        <f>HYPERLINK("https://www.pchmayoreo.com/index.php/catalogsearch/result/?q=DD-393010-13", "Ir a sitio web")</f>
        <v>Ir a sitio web</v>
      </c>
      <c r="E313" s="1"/>
    </row>
    <row r="314" spans="1:5" ht="24" customHeight="1" x14ac:dyDescent="0.3">
      <c r="A314" s="6" t="s">
        <v>654</v>
      </c>
      <c r="B314" s="6" t="s">
        <v>655</v>
      </c>
      <c r="C314" s="6" t="s">
        <v>656</v>
      </c>
      <c r="D314" s="11" t="str">
        <f>HYPERLINK("https://www.pchmayoreo.com/index.php/catalogsearch/result/?q=DD-383110-31", "Ir a sitio web")</f>
        <v>Ir a sitio web</v>
      </c>
      <c r="E314" s="1"/>
    </row>
    <row r="315" spans="1:5" ht="24" customHeight="1" x14ac:dyDescent="0.3">
      <c r="A315" s="6" t="s">
        <v>657</v>
      </c>
      <c r="B315" s="6" t="s">
        <v>658</v>
      </c>
      <c r="C315" s="6" t="s">
        <v>656</v>
      </c>
      <c r="D315" s="11" t="str">
        <f>HYPERLINK("https://www.pchmayoreo.com/index.php/catalogsearch/result/?q=CM-473112-1", "Ir a sitio web")</f>
        <v>Ir a sitio web</v>
      </c>
      <c r="E315" s="1"/>
    </row>
    <row r="316" spans="1:5" ht="24" customHeight="1" x14ac:dyDescent="0.3">
      <c r="A316" s="6" t="s">
        <v>659</v>
      </c>
      <c r="B316" s="6" t="s">
        <v>660</v>
      </c>
      <c r="C316" s="6" t="s">
        <v>656</v>
      </c>
      <c r="D316" s="11" t="str">
        <f>HYPERLINK("https://www.pchmayoreo.com/index.php/catalogsearch/result/?q=DD-683112-2", "Ir a sitio web")</f>
        <v>Ir a sitio web</v>
      </c>
      <c r="E316" s="1"/>
    </row>
    <row r="317" spans="1:5" ht="24" customHeight="1" x14ac:dyDescent="0.3">
      <c r="A317" s="6" t="s">
        <v>661</v>
      </c>
      <c r="B317" s="6" t="s">
        <v>662</v>
      </c>
      <c r="C317" s="6" t="s">
        <v>656</v>
      </c>
      <c r="D317" s="11" t="str">
        <f>HYPERLINK("https://www.pchmayoreo.com/index.php/catalogsearch/result/?q=DD-393114-11", "Ir a sitio web")</f>
        <v>Ir a sitio web</v>
      </c>
      <c r="E317" s="1"/>
    </row>
    <row r="318" spans="1:5" ht="24" customHeight="1" x14ac:dyDescent="0.3">
      <c r="A318" s="6" t="s">
        <v>663</v>
      </c>
      <c r="B318" s="6" t="s">
        <v>664</v>
      </c>
      <c r="C318" s="6" t="s">
        <v>656</v>
      </c>
      <c r="D318" s="11" t="str">
        <f>HYPERLINK("https://www.pchmayoreo.com/index.php/catalogsearch/result/?q=ME-443171-2", "Ir a sitio web")</f>
        <v>Ir a sitio web</v>
      </c>
      <c r="E318" s="1"/>
    </row>
    <row r="319" spans="1:5" ht="24" customHeight="1" x14ac:dyDescent="0.3">
      <c r="A319" s="6" t="s">
        <v>665</v>
      </c>
      <c r="B319" s="6" t="s">
        <v>666</v>
      </c>
      <c r="C319" s="6" t="s">
        <v>667</v>
      </c>
      <c r="D319" s="11" t="str">
        <f>HYPERLINK("https://www.pchmayoreo.com/index.php/catalogsearch/result/?q=ME-606772-83", "Ir a sitio web")</f>
        <v>Ir a sitio web</v>
      </c>
      <c r="E319" s="1"/>
    </row>
    <row r="320" spans="1:5" ht="24" customHeight="1" x14ac:dyDescent="0.3">
      <c r="A320" s="6" t="s">
        <v>668</v>
      </c>
      <c r="B320" s="6" t="s">
        <v>669</v>
      </c>
      <c r="C320" s="6" t="s">
        <v>667</v>
      </c>
      <c r="D320" s="11" t="str">
        <f>HYPERLINK("https://www.pchmayoreo.com/index.php/catalogsearch/result/?q=DD-456785-1", "Ir a sitio web")</f>
        <v>Ir a sitio web</v>
      </c>
      <c r="E320" s="1"/>
    </row>
    <row r="321" spans="1:5" ht="24" customHeight="1" x14ac:dyDescent="0.3">
      <c r="A321" s="6" t="s">
        <v>670</v>
      </c>
      <c r="B321" s="6" t="s">
        <v>671</v>
      </c>
      <c r="C321" s="6" t="s">
        <v>667</v>
      </c>
      <c r="D321" s="11" t="str">
        <f>HYPERLINK("https://www.pchmayoreo.com/index.php/catalogsearch/result/?q=DD-456785-2", "Ir a sitio web")</f>
        <v>Ir a sitio web</v>
      </c>
      <c r="E321" s="1"/>
    </row>
    <row r="322" spans="1:5" ht="24" customHeight="1" x14ac:dyDescent="0.3">
      <c r="A322" s="6" t="s">
        <v>672</v>
      </c>
      <c r="B322" s="6" t="s">
        <v>673</v>
      </c>
      <c r="C322" s="6" t="s">
        <v>667</v>
      </c>
      <c r="D322" s="11" t="str">
        <f>HYPERLINK("https://www.pchmayoreo.com/index.php/catalogsearch/result/?q=ME-606772-84", "Ir a sitio web")</f>
        <v>Ir a sitio web</v>
      </c>
      <c r="E322" s="1"/>
    </row>
    <row r="323" spans="1:5" ht="24" customHeight="1" x14ac:dyDescent="0.3">
      <c r="A323" s="6" t="s">
        <v>674</v>
      </c>
      <c r="B323" s="6" t="s">
        <v>675</v>
      </c>
      <c r="C323" s="6" t="s">
        <v>667</v>
      </c>
      <c r="D323" s="11" t="str">
        <f>HYPERLINK("https://www.pchmayoreo.com/index.php/catalogsearch/result/?q=ME-606772-87", "Ir a sitio web")</f>
        <v>Ir a sitio web</v>
      </c>
      <c r="E323" s="1"/>
    </row>
    <row r="324" spans="1:5" ht="15.75" customHeight="1" x14ac:dyDescent="0.15"/>
    <row r="325" spans="1:5" ht="15.75" customHeight="1" x14ac:dyDescent="0.15"/>
    <row r="326" spans="1:5" ht="15.75" customHeight="1" x14ac:dyDescent="0.15"/>
    <row r="327" spans="1:5" ht="15.75" customHeight="1" x14ac:dyDescent="0.15"/>
    <row r="328" spans="1:5" ht="15.75" customHeight="1" x14ac:dyDescent="0.15"/>
    <row r="329" spans="1:5" ht="15.75" customHeight="1" x14ac:dyDescent="0.15"/>
    <row r="330" spans="1:5" ht="15.75" customHeight="1" x14ac:dyDescent="0.15"/>
    <row r="331" spans="1:5" ht="15.75" customHeight="1" x14ac:dyDescent="0.15"/>
    <row r="332" spans="1:5" ht="15.75" customHeight="1" x14ac:dyDescent="0.15"/>
    <row r="333" spans="1:5" ht="15.75" customHeight="1" x14ac:dyDescent="0.15"/>
    <row r="334" spans="1:5" ht="15.75" customHeight="1" x14ac:dyDescent="0.15"/>
    <row r="335" spans="1:5" ht="15.75" customHeight="1" x14ac:dyDescent="0.15"/>
    <row r="336" spans="1:5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</sheetData>
  <autoFilter ref="A16:C323" xr:uid="{00000000-0009-0000-0000-000000000000}"/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6E57-5918-E54A-B423-77A1F74EEB2D}">
  <dimension ref="C6:E312"/>
  <sheetViews>
    <sheetView workbookViewId="0">
      <selection activeCell="E6" sqref="C6:E312"/>
    </sheetView>
  </sheetViews>
  <sheetFormatPr baseColWidth="10" defaultRowHeight="14" x14ac:dyDescent="0.15"/>
  <cols>
    <col min="3" max="3" width="72" bestFit="1" customWidth="1"/>
  </cols>
  <sheetData>
    <row r="6" spans="3:5" ht="16" x14ac:dyDescent="0.2">
      <c r="C6" s="5" t="s">
        <v>677</v>
      </c>
      <c r="D6" s="4" t="s">
        <v>3</v>
      </c>
      <c r="E6" s="5" t="s">
        <v>678</v>
      </c>
    </row>
    <row r="7" spans="3:5" ht="16" x14ac:dyDescent="0.2">
      <c r="C7" s="5" t="s">
        <v>677</v>
      </c>
      <c r="D7" s="4" t="s">
        <v>6</v>
      </c>
      <c r="E7" s="5" t="s">
        <v>678</v>
      </c>
    </row>
    <row r="8" spans="3:5" ht="16" x14ac:dyDescent="0.2">
      <c r="C8" s="5" t="s">
        <v>677</v>
      </c>
      <c r="D8" s="4" t="s">
        <v>8</v>
      </c>
      <c r="E8" s="5" t="s">
        <v>678</v>
      </c>
    </row>
    <row r="9" spans="3:5" ht="16" x14ac:dyDescent="0.2">
      <c r="C9" s="5" t="s">
        <v>677</v>
      </c>
      <c r="D9" s="4" t="s">
        <v>11</v>
      </c>
      <c r="E9" s="5" t="s">
        <v>678</v>
      </c>
    </row>
    <row r="10" spans="3:5" ht="16" x14ac:dyDescent="0.2">
      <c r="C10" s="5" t="s">
        <v>677</v>
      </c>
      <c r="D10" s="4" t="s">
        <v>13</v>
      </c>
      <c r="E10" s="5" t="s">
        <v>678</v>
      </c>
    </row>
    <row r="11" spans="3:5" ht="16" x14ac:dyDescent="0.2">
      <c r="C11" s="5" t="s">
        <v>677</v>
      </c>
      <c r="D11" s="4" t="s">
        <v>15</v>
      </c>
      <c r="E11" s="5" t="s">
        <v>678</v>
      </c>
    </row>
    <row r="12" spans="3:5" ht="16" x14ac:dyDescent="0.2">
      <c r="C12" s="5" t="s">
        <v>677</v>
      </c>
      <c r="D12" s="4" t="s">
        <v>17</v>
      </c>
      <c r="E12" s="5" t="s">
        <v>678</v>
      </c>
    </row>
    <row r="13" spans="3:5" ht="16" x14ac:dyDescent="0.2">
      <c r="C13" s="5" t="s">
        <v>677</v>
      </c>
      <c r="D13" s="4" t="s">
        <v>19</v>
      </c>
      <c r="E13" s="5" t="s">
        <v>678</v>
      </c>
    </row>
    <row r="14" spans="3:5" ht="16" x14ac:dyDescent="0.2">
      <c r="C14" s="5" t="s">
        <v>677</v>
      </c>
      <c r="D14" s="4" t="s">
        <v>21</v>
      </c>
      <c r="E14" s="5" t="s">
        <v>678</v>
      </c>
    </row>
    <row r="15" spans="3:5" ht="16" x14ac:dyDescent="0.2">
      <c r="C15" s="5" t="s">
        <v>677</v>
      </c>
      <c r="D15" s="4" t="s">
        <v>23</v>
      </c>
      <c r="E15" s="5" t="s">
        <v>678</v>
      </c>
    </row>
    <row r="16" spans="3:5" ht="16" x14ac:dyDescent="0.2">
      <c r="C16" s="5" t="s">
        <v>677</v>
      </c>
      <c r="D16" s="4" t="s">
        <v>26</v>
      </c>
      <c r="E16" s="5" t="s">
        <v>678</v>
      </c>
    </row>
    <row r="17" spans="3:5" ht="16" x14ac:dyDescent="0.2">
      <c r="C17" s="5" t="s">
        <v>677</v>
      </c>
      <c r="D17" s="4" t="s">
        <v>28</v>
      </c>
      <c r="E17" s="5" t="s">
        <v>678</v>
      </c>
    </row>
    <row r="18" spans="3:5" ht="16" x14ac:dyDescent="0.2">
      <c r="C18" s="5" t="s">
        <v>677</v>
      </c>
      <c r="D18" s="4" t="s">
        <v>30</v>
      </c>
      <c r="E18" s="5" t="s">
        <v>678</v>
      </c>
    </row>
    <row r="19" spans="3:5" ht="16" x14ac:dyDescent="0.2">
      <c r="C19" s="5" t="s">
        <v>677</v>
      </c>
      <c r="D19" s="4" t="s">
        <v>32</v>
      </c>
      <c r="E19" s="5" t="s">
        <v>678</v>
      </c>
    </row>
    <row r="20" spans="3:5" ht="16" x14ac:dyDescent="0.2">
      <c r="C20" s="5" t="s">
        <v>677</v>
      </c>
      <c r="D20" s="4" t="s">
        <v>34</v>
      </c>
      <c r="E20" s="5" t="s">
        <v>678</v>
      </c>
    </row>
    <row r="21" spans="3:5" ht="16" x14ac:dyDescent="0.2">
      <c r="C21" s="5" t="s">
        <v>677</v>
      </c>
      <c r="D21" s="4" t="s">
        <v>37</v>
      </c>
      <c r="E21" s="5" t="s">
        <v>678</v>
      </c>
    </row>
    <row r="22" spans="3:5" ht="16" x14ac:dyDescent="0.2">
      <c r="C22" s="5" t="s">
        <v>677</v>
      </c>
      <c r="D22" s="4" t="s">
        <v>40</v>
      </c>
      <c r="E22" s="5" t="s">
        <v>678</v>
      </c>
    </row>
    <row r="23" spans="3:5" ht="16" x14ac:dyDescent="0.2">
      <c r="C23" s="5" t="s">
        <v>677</v>
      </c>
      <c r="D23" s="4" t="s">
        <v>42</v>
      </c>
      <c r="E23" s="5" t="s">
        <v>678</v>
      </c>
    </row>
    <row r="24" spans="3:5" ht="16" x14ac:dyDescent="0.2">
      <c r="C24" s="5" t="s">
        <v>677</v>
      </c>
      <c r="D24" s="4" t="s">
        <v>44</v>
      </c>
      <c r="E24" s="5" t="s">
        <v>678</v>
      </c>
    </row>
    <row r="25" spans="3:5" ht="16" x14ac:dyDescent="0.2">
      <c r="C25" s="5" t="s">
        <v>677</v>
      </c>
      <c r="D25" s="4" t="s">
        <v>46</v>
      </c>
      <c r="E25" s="5" t="s">
        <v>678</v>
      </c>
    </row>
    <row r="26" spans="3:5" ht="16" x14ac:dyDescent="0.2">
      <c r="C26" s="5" t="s">
        <v>677</v>
      </c>
      <c r="D26" s="4" t="s">
        <v>48</v>
      </c>
      <c r="E26" s="5" t="s">
        <v>678</v>
      </c>
    </row>
    <row r="27" spans="3:5" ht="16" x14ac:dyDescent="0.2">
      <c r="C27" s="5" t="s">
        <v>677</v>
      </c>
      <c r="D27" s="4" t="s">
        <v>50</v>
      </c>
      <c r="E27" s="5" t="s">
        <v>678</v>
      </c>
    </row>
    <row r="28" spans="3:5" ht="16" x14ac:dyDescent="0.2">
      <c r="C28" s="5" t="s">
        <v>677</v>
      </c>
      <c r="D28" s="4" t="s">
        <v>53</v>
      </c>
      <c r="E28" s="5" t="s">
        <v>678</v>
      </c>
    </row>
    <row r="29" spans="3:5" ht="16" x14ac:dyDescent="0.2">
      <c r="C29" s="5" t="s">
        <v>677</v>
      </c>
      <c r="D29" s="4" t="s">
        <v>55</v>
      </c>
      <c r="E29" s="5" t="s">
        <v>678</v>
      </c>
    </row>
    <row r="30" spans="3:5" ht="16" x14ac:dyDescent="0.2">
      <c r="C30" s="5" t="s">
        <v>677</v>
      </c>
      <c r="D30" s="4" t="s">
        <v>57</v>
      </c>
      <c r="E30" s="5" t="s">
        <v>678</v>
      </c>
    </row>
    <row r="31" spans="3:5" ht="16" x14ac:dyDescent="0.2">
      <c r="C31" s="5" t="s">
        <v>677</v>
      </c>
      <c r="D31" s="4" t="s">
        <v>59</v>
      </c>
      <c r="E31" s="5" t="s">
        <v>678</v>
      </c>
    </row>
    <row r="32" spans="3:5" ht="16" x14ac:dyDescent="0.2">
      <c r="C32" s="5" t="s">
        <v>677</v>
      </c>
      <c r="D32" s="4" t="s">
        <v>61</v>
      </c>
      <c r="E32" s="5" t="s">
        <v>678</v>
      </c>
    </row>
    <row r="33" spans="3:5" ht="16" x14ac:dyDescent="0.2">
      <c r="C33" s="5" t="s">
        <v>677</v>
      </c>
      <c r="D33" s="4" t="s">
        <v>64</v>
      </c>
      <c r="E33" s="5" t="s">
        <v>678</v>
      </c>
    </row>
    <row r="34" spans="3:5" ht="16" x14ac:dyDescent="0.2">
      <c r="C34" s="5" t="s">
        <v>677</v>
      </c>
      <c r="D34" s="4" t="s">
        <v>66</v>
      </c>
      <c r="E34" s="5" t="s">
        <v>678</v>
      </c>
    </row>
    <row r="35" spans="3:5" ht="16" x14ac:dyDescent="0.2">
      <c r="C35" s="5" t="s">
        <v>677</v>
      </c>
      <c r="D35" s="4" t="s">
        <v>68</v>
      </c>
      <c r="E35" s="5" t="s">
        <v>678</v>
      </c>
    </row>
    <row r="36" spans="3:5" ht="16" x14ac:dyDescent="0.2">
      <c r="C36" s="5" t="s">
        <v>677</v>
      </c>
      <c r="D36" s="4" t="s">
        <v>71</v>
      </c>
      <c r="E36" s="5" t="s">
        <v>678</v>
      </c>
    </row>
    <row r="37" spans="3:5" ht="16" x14ac:dyDescent="0.2">
      <c r="C37" s="5" t="s">
        <v>677</v>
      </c>
      <c r="D37" s="4" t="s">
        <v>73</v>
      </c>
      <c r="E37" s="5" t="s">
        <v>678</v>
      </c>
    </row>
    <row r="38" spans="3:5" ht="16" x14ac:dyDescent="0.2">
      <c r="C38" s="5" t="s">
        <v>677</v>
      </c>
      <c r="D38" s="4" t="s">
        <v>75</v>
      </c>
      <c r="E38" s="5" t="s">
        <v>678</v>
      </c>
    </row>
    <row r="39" spans="3:5" ht="16" x14ac:dyDescent="0.2">
      <c r="C39" s="5" t="s">
        <v>677</v>
      </c>
      <c r="D39" s="4" t="s">
        <v>78</v>
      </c>
      <c r="E39" s="5" t="s">
        <v>678</v>
      </c>
    </row>
    <row r="40" spans="3:5" ht="16" x14ac:dyDescent="0.2">
      <c r="C40" s="5" t="s">
        <v>677</v>
      </c>
      <c r="D40" s="4" t="s">
        <v>81</v>
      </c>
      <c r="E40" s="5" t="s">
        <v>678</v>
      </c>
    </row>
    <row r="41" spans="3:5" ht="16" x14ac:dyDescent="0.2">
      <c r="C41" s="5" t="s">
        <v>677</v>
      </c>
      <c r="D41" s="4" t="s">
        <v>84</v>
      </c>
      <c r="E41" s="5" t="s">
        <v>678</v>
      </c>
    </row>
    <row r="42" spans="3:5" ht="16" x14ac:dyDescent="0.2">
      <c r="C42" s="5" t="s">
        <v>677</v>
      </c>
      <c r="D42" s="4" t="s">
        <v>87</v>
      </c>
      <c r="E42" s="5" t="s">
        <v>678</v>
      </c>
    </row>
    <row r="43" spans="3:5" ht="16" x14ac:dyDescent="0.2">
      <c r="C43" s="5" t="s">
        <v>677</v>
      </c>
      <c r="D43" s="4" t="s">
        <v>89</v>
      </c>
      <c r="E43" s="5" t="s">
        <v>678</v>
      </c>
    </row>
    <row r="44" spans="3:5" ht="16" x14ac:dyDescent="0.2">
      <c r="C44" s="5" t="s">
        <v>677</v>
      </c>
      <c r="D44" s="4" t="s">
        <v>91</v>
      </c>
      <c r="E44" s="5" t="s">
        <v>678</v>
      </c>
    </row>
    <row r="45" spans="3:5" ht="16" x14ac:dyDescent="0.2">
      <c r="C45" s="5" t="s">
        <v>677</v>
      </c>
      <c r="D45" s="4" t="s">
        <v>93</v>
      </c>
      <c r="E45" s="5" t="s">
        <v>678</v>
      </c>
    </row>
    <row r="46" spans="3:5" ht="16" x14ac:dyDescent="0.2">
      <c r="C46" s="5" t="s">
        <v>677</v>
      </c>
      <c r="D46" s="4" t="s">
        <v>96</v>
      </c>
      <c r="E46" s="5" t="s">
        <v>678</v>
      </c>
    </row>
    <row r="47" spans="3:5" ht="16" x14ac:dyDescent="0.2">
      <c r="C47" s="5" t="s">
        <v>677</v>
      </c>
      <c r="D47" s="4" t="s">
        <v>99</v>
      </c>
      <c r="E47" s="5" t="s">
        <v>678</v>
      </c>
    </row>
    <row r="48" spans="3:5" ht="16" x14ac:dyDescent="0.2">
      <c r="C48" s="5" t="s">
        <v>677</v>
      </c>
      <c r="D48" s="4" t="s">
        <v>101</v>
      </c>
      <c r="E48" s="5" t="s">
        <v>678</v>
      </c>
    </row>
    <row r="49" spans="3:5" ht="16" x14ac:dyDescent="0.2">
      <c r="C49" s="5" t="s">
        <v>677</v>
      </c>
      <c r="D49" s="4" t="s">
        <v>101</v>
      </c>
      <c r="E49" s="5" t="s">
        <v>678</v>
      </c>
    </row>
    <row r="50" spans="3:5" ht="16" x14ac:dyDescent="0.2">
      <c r="C50" s="5" t="s">
        <v>677</v>
      </c>
      <c r="D50" s="4" t="s">
        <v>103</v>
      </c>
      <c r="E50" s="5" t="s">
        <v>678</v>
      </c>
    </row>
    <row r="51" spans="3:5" ht="16" x14ac:dyDescent="0.2">
      <c r="C51" s="5" t="s">
        <v>677</v>
      </c>
      <c r="D51" s="4" t="s">
        <v>105</v>
      </c>
      <c r="E51" s="5" t="s">
        <v>678</v>
      </c>
    </row>
    <row r="52" spans="3:5" ht="16" x14ac:dyDescent="0.2">
      <c r="C52" s="5" t="s">
        <v>677</v>
      </c>
      <c r="D52" s="4" t="s">
        <v>107</v>
      </c>
      <c r="E52" s="5" t="s">
        <v>678</v>
      </c>
    </row>
    <row r="53" spans="3:5" ht="16" x14ac:dyDescent="0.2">
      <c r="C53" s="5" t="s">
        <v>677</v>
      </c>
      <c r="D53" s="4" t="s">
        <v>109</v>
      </c>
      <c r="E53" s="5" t="s">
        <v>678</v>
      </c>
    </row>
    <row r="54" spans="3:5" ht="16" x14ac:dyDescent="0.2">
      <c r="C54" s="5" t="s">
        <v>677</v>
      </c>
      <c r="D54" s="4" t="s">
        <v>111</v>
      </c>
      <c r="E54" s="5" t="s">
        <v>678</v>
      </c>
    </row>
    <row r="55" spans="3:5" ht="16" x14ac:dyDescent="0.2">
      <c r="C55" s="5" t="s">
        <v>677</v>
      </c>
      <c r="D55" s="4" t="s">
        <v>113</v>
      </c>
      <c r="E55" s="5" t="s">
        <v>678</v>
      </c>
    </row>
    <row r="56" spans="3:5" ht="16" x14ac:dyDescent="0.2">
      <c r="C56" s="5" t="s">
        <v>677</v>
      </c>
      <c r="D56" s="4" t="s">
        <v>116</v>
      </c>
      <c r="E56" s="5" t="s">
        <v>678</v>
      </c>
    </row>
    <row r="57" spans="3:5" ht="16" x14ac:dyDescent="0.2">
      <c r="C57" s="5" t="s">
        <v>677</v>
      </c>
      <c r="D57" s="4" t="s">
        <v>118</v>
      </c>
      <c r="E57" s="5" t="s">
        <v>678</v>
      </c>
    </row>
    <row r="58" spans="3:5" ht="16" x14ac:dyDescent="0.2">
      <c r="C58" s="5" t="s">
        <v>677</v>
      </c>
      <c r="D58" s="4" t="s">
        <v>120</v>
      </c>
      <c r="E58" s="5" t="s">
        <v>678</v>
      </c>
    </row>
    <row r="59" spans="3:5" ht="16" x14ac:dyDescent="0.2">
      <c r="C59" s="5" t="s">
        <v>677</v>
      </c>
      <c r="D59" s="4" t="s">
        <v>123</v>
      </c>
      <c r="E59" s="5" t="s">
        <v>678</v>
      </c>
    </row>
    <row r="60" spans="3:5" ht="16" x14ac:dyDescent="0.2">
      <c r="C60" s="5" t="s">
        <v>677</v>
      </c>
      <c r="D60" s="4" t="s">
        <v>125</v>
      </c>
      <c r="E60" s="5" t="s">
        <v>678</v>
      </c>
    </row>
    <row r="61" spans="3:5" ht="16" x14ac:dyDescent="0.2">
      <c r="C61" s="5" t="s">
        <v>677</v>
      </c>
      <c r="D61" s="4" t="s">
        <v>127</v>
      </c>
      <c r="E61" s="5" t="s">
        <v>678</v>
      </c>
    </row>
    <row r="62" spans="3:5" ht="16" x14ac:dyDescent="0.2">
      <c r="C62" s="5" t="s">
        <v>677</v>
      </c>
      <c r="D62" s="4" t="s">
        <v>129</v>
      </c>
      <c r="E62" s="5" t="s">
        <v>678</v>
      </c>
    </row>
    <row r="63" spans="3:5" ht="16" x14ac:dyDescent="0.2">
      <c r="C63" s="5" t="s">
        <v>677</v>
      </c>
      <c r="D63" s="4" t="s">
        <v>131</v>
      </c>
      <c r="E63" s="5" t="s">
        <v>678</v>
      </c>
    </row>
    <row r="64" spans="3:5" ht="16" x14ac:dyDescent="0.2">
      <c r="C64" s="5" t="s">
        <v>677</v>
      </c>
      <c r="D64" s="4" t="s">
        <v>133</v>
      </c>
      <c r="E64" s="5" t="s">
        <v>678</v>
      </c>
    </row>
    <row r="65" spans="3:5" ht="16" x14ac:dyDescent="0.2">
      <c r="C65" s="5" t="s">
        <v>677</v>
      </c>
      <c r="D65" s="4" t="s">
        <v>136</v>
      </c>
      <c r="E65" s="5" t="s">
        <v>678</v>
      </c>
    </row>
    <row r="66" spans="3:5" ht="16" x14ac:dyDescent="0.2">
      <c r="C66" s="5" t="s">
        <v>677</v>
      </c>
      <c r="D66" s="4" t="s">
        <v>138</v>
      </c>
      <c r="E66" s="5" t="s">
        <v>678</v>
      </c>
    </row>
    <row r="67" spans="3:5" ht="16" x14ac:dyDescent="0.2">
      <c r="C67" s="5" t="s">
        <v>677</v>
      </c>
      <c r="D67" s="4" t="s">
        <v>140</v>
      </c>
      <c r="E67" s="5" t="s">
        <v>678</v>
      </c>
    </row>
    <row r="68" spans="3:5" ht="16" x14ac:dyDescent="0.2">
      <c r="C68" s="5" t="s">
        <v>677</v>
      </c>
      <c r="D68" s="4" t="s">
        <v>142</v>
      </c>
      <c r="E68" s="5" t="s">
        <v>678</v>
      </c>
    </row>
    <row r="69" spans="3:5" ht="16" x14ac:dyDescent="0.2">
      <c r="C69" s="5" t="s">
        <v>677</v>
      </c>
      <c r="D69" s="4" t="s">
        <v>144</v>
      </c>
      <c r="E69" s="5" t="s">
        <v>678</v>
      </c>
    </row>
    <row r="70" spans="3:5" ht="16" x14ac:dyDescent="0.2">
      <c r="C70" s="5" t="s">
        <v>677</v>
      </c>
      <c r="D70" s="4" t="s">
        <v>147</v>
      </c>
      <c r="E70" s="5" t="s">
        <v>678</v>
      </c>
    </row>
    <row r="71" spans="3:5" ht="16" x14ac:dyDescent="0.2">
      <c r="C71" s="5" t="s">
        <v>677</v>
      </c>
      <c r="D71" s="4" t="s">
        <v>149</v>
      </c>
      <c r="E71" s="5" t="s">
        <v>678</v>
      </c>
    </row>
    <row r="72" spans="3:5" ht="16" x14ac:dyDescent="0.2">
      <c r="C72" s="5" t="s">
        <v>677</v>
      </c>
      <c r="D72" s="4" t="s">
        <v>152</v>
      </c>
      <c r="E72" s="5" t="s">
        <v>678</v>
      </c>
    </row>
    <row r="73" spans="3:5" ht="16" x14ac:dyDescent="0.2">
      <c r="C73" s="5" t="s">
        <v>677</v>
      </c>
      <c r="D73" s="4" t="s">
        <v>155</v>
      </c>
      <c r="E73" s="5" t="s">
        <v>678</v>
      </c>
    </row>
    <row r="74" spans="3:5" ht="16" x14ac:dyDescent="0.2">
      <c r="C74" s="5" t="s">
        <v>677</v>
      </c>
      <c r="D74" s="4" t="s">
        <v>157</v>
      </c>
      <c r="E74" s="5" t="s">
        <v>678</v>
      </c>
    </row>
    <row r="75" spans="3:5" ht="16" x14ac:dyDescent="0.2">
      <c r="C75" s="5" t="s">
        <v>677</v>
      </c>
      <c r="D75" s="4" t="s">
        <v>159</v>
      </c>
      <c r="E75" s="5" t="s">
        <v>678</v>
      </c>
    </row>
    <row r="76" spans="3:5" ht="16" x14ac:dyDescent="0.2">
      <c r="C76" s="5" t="s">
        <v>677</v>
      </c>
      <c r="D76" s="4" t="s">
        <v>161</v>
      </c>
      <c r="E76" s="5" t="s">
        <v>678</v>
      </c>
    </row>
    <row r="77" spans="3:5" ht="16" x14ac:dyDescent="0.2">
      <c r="C77" s="5" t="s">
        <v>677</v>
      </c>
      <c r="D77" s="4" t="s">
        <v>163</v>
      </c>
      <c r="E77" s="5" t="s">
        <v>678</v>
      </c>
    </row>
    <row r="78" spans="3:5" ht="16" x14ac:dyDescent="0.2">
      <c r="C78" s="5" t="s">
        <v>677</v>
      </c>
      <c r="D78" s="4" t="s">
        <v>165</v>
      </c>
      <c r="E78" s="5" t="s">
        <v>678</v>
      </c>
    </row>
    <row r="79" spans="3:5" ht="16" x14ac:dyDescent="0.2">
      <c r="C79" s="5" t="s">
        <v>677</v>
      </c>
      <c r="D79" s="4" t="s">
        <v>167</v>
      </c>
      <c r="E79" s="5" t="s">
        <v>678</v>
      </c>
    </row>
    <row r="80" spans="3:5" ht="16" x14ac:dyDescent="0.2">
      <c r="C80" s="5" t="s">
        <v>677</v>
      </c>
      <c r="D80" s="4" t="s">
        <v>169</v>
      </c>
      <c r="E80" s="5" t="s">
        <v>678</v>
      </c>
    </row>
    <row r="81" spans="3:5" ht="16" x14ac:dyDescent="0.2">
      <c r="C81" s="5" t="s">
        <v>677</v>
      </c>
      <c r="D81" s="4" t="s">
        <v>171</v>
      </c>
      <c r="E81" s="5" t="s">
        <v>678</v>
      </c>
    </row>
    <row r="82" spans="3:5" ht="16" x14ac:dyDescent="0.2">
      <c r="C82" s="5" t="s">
        <v>677</v>
      </c>
      <c r="D82" s="4" t="s">
        <v>174</v>
      </c>
      <c r="E82" s="5" t="s">
        <v>678</v>
      </c>
    </row>
    <row r="83" spans="3:5" ht="16" x14ac:dyDescent="0.2">
      <c r="C83" s="5" t="s">
        <v>677</v>
      </c>
      <c r="D83" s="4" t="s">
        <v>176</v>
      </c>
      <c r="E83" s="5" t="s">
        <v>678</v>
      </c>
    </row>
    <row r="84" spans="3:5" ht="16" x14ac:dyDescent="0.2">
      <c r="C84" s="5" t="s">
        <v>677</v>
      </c>
      <c r="D84" s="4" t="s">
        <v>178</v>
      </c>
      <c r="E84" s="5" t="s">
        <v>678</v>
      </c>
    </row>
    <row r="85" spans="3:5" ht="16" x14ac:dyDescent="0.2">
      <c r="C85" s="5" t="s">
        <v>677</v>
      </c>
      <c r="D85" s="4" t="s">
        <v>180</v>
      </c>
      <c r="E85" s="5" t="s">
        <v>678</v>
      </c>
    </row>
    <row r="86" spans="3:5" ht="16" x14ac:dyDescent="0.2">
      <c r="C86" s="5" t="s">
        <v>677</v>
      </c>
      <c r="D86" s="4" t="s">
        <v>182</v>
      </c>
      <c r="E86" s="5" t="s">
        <v>678</v>
      </c>
    </row>
    <row r="87" spans="3:5" ht="16" x14ac:dyDescent="0.2">
      <c r="C87" s="5" t="s">
        <v>677</v>
      </c>
      <c r="D87" s="4" t="s">
        <v>184</v>
      </c>
      <c r="E87" s="5" t="s">
        <v>678</v>
      </c>
    </row>
    <row r="88" spans="3:5" ht="16" x14ac:dyDescent="0.2">
      <c r="C88" s="5" t="s">
        <v>677</v>
      </c>
      <c r="D88" s="4" t="s">
        <v>186</v>
      </c>
      <c r="E88" s="5" t="s">
        <v>678</v>
      </c>
    </row>
    <row r="89" spans="3:5" ht="16" x14ac:dyDescent="0.2">
      <c r="C89" s="5" t="s">
        <v>677</v>
      </c>
      <c r="D89" s="4" t="s">
        <v>188</v>
      </c>
      <c r="E89" s="5" t="s">
        <v>678</v>
      </c>
    </row>
    <row r="90" spans="3:5" ht="16" x14ac:dyDescent="0.2">
      <c r="C90" s="5" t="s">
        <v>677</v>
      </c>
      <c r="D90" s="4" t="s">
        <v>190</v>
      </c>
      <c r="E90" s="5" t="s">
        <v>678</v>
      </c>
    </row>
    <row r="91" spans="3:5" ht="16" x14ac:dyDescent="0.2">
      <c r="C91" s="5" t="s">
        <v>677</v>
      </c>
      <c r="D91" s="4" t="s">
        <v>192</v>
      </c>
      <c r="E91" s="5" t="s">
        <v>678</v>
      </c>
    </row>
    <row r="92" spans="3:5" ht="16" x14ac:dyDescent="0.2">
      <c r="C92" s="5" t="s">
        <v>677</v>
      </c>
      <c r="D92" s="4" t="s">
        <v>195</v>
      </c>
      <c r="E92" s="5" t="s">
        <v>678</v>
      </c>
    </row>
    <row r="93" spans="3:5" ht="16" x14ac:dyDescent="0.2">
      <c r="C93" s="5" t="s">
        <v>677</v>
      </c>
      <c r="D93" s="4" t="s">
        <v>197</v>
      </c>
      <c r="E93" s="5" t="s">
        <v>678</v>
      </c>
    </row>
    <row r="94" spans="3:5" ht="16" x14ac:dyDescent="0.2">
      <c r="C94" s="5" t="s">
        <v>677</v>
      </c>
      <c r="D94" s="4" t="s">
        <v>199</v>
      </c>
      <c r="E94" s="5" t="s">
        <v>678</v>
      </c>
    </row>
    <row r="95" spans="3:5" ht="16" x14ac:dyDescent="0.2">
      <c r="C95" s="5" t="s">
        <v>677</v>
      </c>
      <c r="D95" s="4" t="s">
        <v>201</v>
      </c>
      <c r="E95" s="5" t="s">
        <v>678</v>
      </c>
    </row>
    <row r="96" spans="3:5" ht="16" x14ac:dyDescent="0.2">
      <c r="C96" s="5" t="s">
        <v>677</v>
      </c>
      <c r="D96" s="4" t="s">
        <v>203</v>
      </c>
      <c r="E96" s="5" t="s">
        <v>678</v>
      </c>
    </row>
    <row r="97" spans="3:5" ht="16" x14ac:dyDescent="0.2">
      <c r="C97" s="5" t="s">
        <v>677</v>
      </c>
      <c r="D97" s="4" t="s">
        <v>205</v>
      </c>
      <c r="E97" s="5" t="s">
        <v>678</v>
      </c>
    </row>
    <row r="98" spans="3:5" ht="16" x14ac:dyDescent="0.2">
      <c r="C98" s="5" t="s">
        <v>677</v>
      </c>
      <c r="D98" s="4" t="s">
        <v>207</v>
      </c>
      <c r="E98" s="5" t="s">
        <v>678</v>
      </c>
    </row>
    <row r="99" spans="3:5" ht="16" x14ac:dyDescent="0.2">
      <c r="C99" s="5" t="s">
        <v>677</v>
      </c>
      <c r="D99" s="4" t="s">
        <v>209</v>
      </c>
      <c r="E99" s="5" t="s">
        <v>678</v>
      </c>
    </row>
    <row r="100" spans="3:5" ht="16" x14ac:dyDescent="0.2">
      <c r="C100" s="5" t="s">
        <v>677</v>
      </c>
      <c r="D100" s="4" t="s">
        <v>211</v>
      </c>
      <c r="E100" s="5" t="s">
        <v>678</v>
      </c>
    </row>
    <row r="101" spans="3:5" ht="16" x14ac:dyDescent="0.2">
      <c r="C101" s="5" t="s">
        <v>677</v>
      </c>
      <c r="D101" s="4" t="s">
        <v>213</v>
      </c>
      <c r="E101" s="5" t="s">
        <v>678</v>
      </c>
    </row>
    <row r="102" spans="3:5" ht="16" x14ac:dyDescent="0.2">
      <c r="C102" s="5" t="s">
        <v>677</v>
      </c>
      <c r="D102" s="4" t="s">
        <v>216</v>
      </c>
      <c r="E102" s="5" t="s">
        <v>678</v>
      </c>
    </row>
    <row r="103" spans="3:5" ht="16" x14ac:dyDescent="0.2">
      <c r="C103" s="5" t="s">
        <v>677</v>
      </c>
      <c r="D103" s="4" t="s">
        <v>218</v>
      </c>
      <c r="E103" s="5" t="s">
        <v>678</v>
      </c>
    </row>
    <row r="104" spans="3:5" ht="16" x14ac:dyDescent="0.2">
      <c r="C104" s="5" t="s">
        <v>677</v>
      </c>
      <c r="D104" s="4" t="s">
        <v>220</v>
      </c>
      <c r="E104" s="5" t="s">
        <v>678</v>
      </c>
    </row>
    <row r="105" spans="3:5" ht="16" x14ac:dyDescent="0.2">
      <c r="C105" s="5" t="s">
        <v>677</v>
      </c>
      <c r="D105" s="4" t="s">
        <v>222</v>
      </c>
      <c r="E105" s="5" t="s">
        <v>678</v>
      </c>
    </row>
    <row r="106" spans="3:5" ht="16" x14ac:dyDescent="0.2">
      <c r="C106" s="5" t="s">
        <v>677</v>
      </c>
      <c r="D106" s="4" t="s">
        <v>224</v>
      </c>
      <c r="E106" s="5" t="s">
        <v>678</v>
      </c>
    </row>
    <row r="107" spans="3:5" ht="16" x14ac:dyDescent="0.2">
      <c r="C107" s="5" t="s">
        <v>677</v>
      </c>
      <c r="D107" s="4" t="s">
        <v>226</v>
      </c>
      <c r="E107" s="5" t="s">
        <v>678</v>
      </c>
    </row>
    <row r="108" spans="3:5" ht="16" x14ac:dyDescent="0.2">
      <c r="C108" s="5" t="s">
        <v>677</v>
      </c>
      <c r="D108" s="4" t="s">
        <v>228</v>
      </c>
      <c r="E108" s="5" t="s">
        <v>678</v>
      </c>
    </row>
    <row r="109" spans="3:5" ht="16" x14ac:dyDescent="0.2">
      <c r="C109" s="5" t="s">
        <v>677</v>
      </c>
      <c r="D109" s="4" t="s">
        <v>230</v>
      </c>
      <c r="E109" s="5" t="s">
        <v>678</v>
      </c>
    </row>
    <row r="110" spans="3:5" ht="16" x14ac:dyDescent="0.2">
      <c r="C110" s="5" t="s">
        <v>677</v>
      </c>
      <c r="D110" s="4" t="s">
        <v>232</v>
      </c>
      <c r="E110" s="5" t="s">
        <v>678</v>
      </c>
    </row>
    <row r="111" spans="3:5" ht="16" x14ac:dyDescent="0.2">
      <c r="C111" s="5" t="s">
        <v>677</v>
      </c>
      <c r="D111" s="4" t="s">
        <v>234</v>
      </c>
      <c r="E111" s="5" t="s">
        <v>678</v>
      </c>
    </row>
    <row r="112" spans="3:5" ht="16" x14ac:dyDescent="0.2">
      <c r="C112" s="5" t="s">
        <v>677</v>
      </c>
      <c r="D112" s="4" t="s">
        <v>237</v>
      </c>
      <c r="E112" s="5" t="s">
        <v>678</v>
      </c>
    </row>
    <row r="113" spans="3:5" ht="16" x14ac:dyDescent="0.2">
      <c r="C113" s="5" t="s">
        <v>677</v>
      </c>
      <c r="D113" s="4" t="s">
        <v>239</v>
      </c>
      <c r="E113" s="5" t="s">
        <v>678</v>
      </c>
    </row>
    <row r="114" spans="3:5" ht="16" x14ac:dyDescent="0.2">
      <c r="C114" s="5" t="s">
        <v>677</v>
      </c>
      <c r="D114" s="4" t="s">
        <v>241</v>
      </c>
      <c r="E114" s="5" t="s">
        <v>678</v>
      </c>
    </row>
    <row r="115" spans="3:5" ht="16" x14ac:dyDescent="0.2">
      <c r="C115" s="5" t="s">
        <v>677</v>
      </c>
      <c r="D115" s="4" t="s">
        <v>243</v>
      </c>
      <c r="E115" s="5" t="s">
        <v>678</v>
      </c>
    </row>
    <row r="116" spans="3:5" ht="16" x14ac:dyDescent="0.2">
      <c r="C116" s="5" t="s">
        <v>677</v>
      </c>
      <c r="D116" s="4" t="s">
        <v>245</v>
      </c>
      <c r="E116" s="5" t="s">
        <v>678</v>
      </c>
    </row>
    <row r="117" spans="3:5" ht="16" x14ac:dyDescent="0.2">
      <c r="C117" s="5" t="s">
        <v>677</v>
      </c>
      <c r="D117" s="4" t="s">
        <v>247</v>
      </c>
      <c r="E117" s="5" t="s">
        <v>678</v>
      </c>
    </row>
    <row r="118" spans="3:5" ht="16" x14ac:dyDescent="0.2">
      <c r="C118" s="5" t="s">
        <v>677</v>
      </c>
      <c r="D118" s="4" t="s">
        <v>249</v>
      </c>
      <c r="E118" s="5" t="s">
        <v>678</v>
      </c>
    </row>
    <row r="119" spans="3:5" ht="16" x14ac:dyDescent="0.2">
      <c r="C119" s="5" t="s">
        <v>677</v>
      </c>
      <c r="D119" s="4" t="s">
        <v>251</v>
      </c>
      <c r="E119" s="5" t="s">
        <v>678</v>
      </c>
    </row>
    <row r="120" spans="3:5" ht="16" x14ac:dyDescent="0.2">
      <c r="C120" s="5" t="s">
        <v>677</v>
      </c>
      <c r="D120" s="4" t="s">
        <v>253</v>
      </c>
      <c r="E120" s="5" t="s">
        <v>678</v>
      </c>
    </row>
    <row r="121" spans="3:5" ht="16" x14ac:dyDescent="0.2">
      <c r="C121" s="5" t="s">
        <v>677</v>
      </c>
      <c r="D121" s="4" t="s">
        <v>255</v>
      </c>
      <c r="E121" s="5" t="s">
        <v>678</v>
      </c>
    </row>
    <row r="122" spans="3:5" ht="16" x14ac:dyDescent="0.2">
      <c r="C122" s="5" t="s">
        <v>677</v>
      </c>
      <c r="D122" s="4" t="s">
        <v>258</v>
      </c>
      <c r="E122" s="5" t="s">
        <v>678</v>
      </c>
    </row>
    <row r="123" spans="3:5" ht="16" x14ac:dyDescent="0.2">
      <c r="C123" s="5" t="s">
        <v>677</v>
      </c>
      <c r="D123" s="4" t="s">
        <v>260</v>
      </c>
      <c r="E123" s="5" t="s">
        <v>678</v>
      </c>
    </row>
    <row r="124" spans="3:5" ht="16" x14ac:dyDescent="0.2">
      <c r="C124" s="5" t="s">
        <v>677</v>
      </c>
      <c r="D124" s="4" t="s">
        <v>262</v>
      </c>
      <c r="E124" s="5" t="s">
        <v>678</v>
      </c>
    </row>
    <row r="125" spans="3:5" ht="16" x14ac:dyDescent="0.2">
      <c r="C125" s="5" t="s">
        <v>677</v>
      </c>
      <c r="D125" s="4" t="s">
        <v>264</v>
      </c>
      <c r="E125" s="5" t="s">
        <v>678</v>
      </c>
    </row>
    <row r="126" spans="3:5" ht="16" x14ac:dyDescent="0.2">
      <c r="C126" s="5" t="s">
        <v>677</v>
      </c>
      <c r="D126" s="4" t="s">
        <v>266</v>
      </c>
      <c r="E126" s="5" t="s">
        <v>678</v>
      </c>
    </row>
    <row r="127" spans="3:5" ht="16" x14ac:dyDescent="0.2">
      <c r="C127" s="5" t="s">
        <v>677</v>
      </c>
      <c r="D127" s="4" t="s">
        <v>268</v>
      </c>
      <c r="E127" s="5" t="s">
        <v>678</v>
      </c>
    </row>
    <row r="128" spans="3:5" ht="16" x14ac:dyDescent="0.2">
      <c r="C128" s="5" t="s">
        <v>677</v>
      </c>
      <c r="D128" s="4" t="s">
        <v>270</v>
      </c>
      <c r="E128" s="5" t="s">
        <v>678</v>
      </c>
    </row>
    <row r="129" spans="3:5" ht="16" x14ac:dyDescent="0.2">
      <c r="C129" s="5" t="s">
        <v>677</v>
      </c>
      <c r="D129" s="4" t="s">
        <v>272</v>
      </c>
      <c r="E129" s="5" t="s">
        <v>678</v>
      </c>
    </row>
    <row r="130" spans="3:5" ht="16" x14ac:dyDescent="0.2">
      <c r="C130" s="5" t="s">
        <v>677</v>
      </c>
      <c r="D130" s="4" t="s">
        <v>275</v>
      </c>
      <c r="E130" s="5" t="s">
        <v>678</v>
      </c>
    </row>
    <row r="131" spans="3:5" ht="16" x14ac:dyDescent="0.2">
      <c r="C131" s="5" t="s">
        <v>677</v>
      </c>
      <c r="D131" s="4" t="s">
        <v>277</v>
      </c>
      <c r="E131" s="5" t="s">
        <v>678</v>
      </c>
    </row>
    <row r="132" spans="3:5" ht="16" x14ac:dyDescent="0.2">
      <c r="C132" s="5" t="s">
        <v>677</v>
      </c>
      <c r="D132" s="4" t="s">
        <v>279</v>
      </c>
      <c r="E132" s="5" t="s">
        <v>678</v>
      </c>
    </row>
    <row r="133" spans="3:5" ht="16" x14ac:dyDescent="0.2">
      <c r="C133" s="5" t="s">
        <v>677</v>
      </c>
      <c r="D133" s="4" t="s">
        <v>281</v>
      </c>
      <c r="E133" s="5" t="s">
        <v>678</v>
      </c>
    </row>
    <row r="134" spans="3:5" ht="16" x14ac:dyDescent="0.2">
      <c r="C134" s="5" t="s">
        <v>677</v>
      </c>
      <c r="D134" s="4" t="s">
        <v>283</v>
      </c>
      <c r="E134" s="5" t="s">
        <v>678</v>
      </c>
    </row>
    <row r="135" spans="3:5" ht="16" x14ac:dyDescent="0.2">
      <c r="C135" s="5" t="s">
        <v>677</v>
      </c>
      <c r="D135" s="4" t="s">
        <v>285</v>
      </c>
      <c r="E135" s="5" t="s">
        <v>678</v>
      </c>
    </row>
    <row r="136" spans="3:5" ht="16" x14ac:dyDescent="0.2">
      <c r="C136" s="5" t="s">
        <v>677</v>
      </c>
      <c r="D136" s="4" t="s">
        <v>287</v>
      </c>
      <c r="E136" s="5" t="s">
        <v>678</v>
      </c>
    </row>
    <row r="137" spans="3:5" ht="16" x14ac:dyDescent="0.2">
      <c r="C137" s="5" t="s">
        <v>677</v>
      </c>
      <c r="D137" s="4" t="s">
        <v>289</v>
      </c>
      <c r="E137" s="5" t="s">
        <v>678</v>
      </c>
    </row>
    <row r="138" spans="3:5" ht="16" x14ac:dyDescent="0.2">
      <c r="C138" s="5" t="s">
        <v>677</v>
      </c>
      <c r="D138" s="4" t="s">
        <v>291</v>
      </c>
      <c r="E138" s="5" t="s">
        <v>678</v>
      </c>
    </row>
    <row r="139" spans="3:5" ht="16" x14ac:dyDescent="0.2">
      <c r="C139" s="5" t="s">
        <v>677</v>
      </c>
      <c r="D139" s="4" t="s">
        <v>293</v>
      </c>
      <c r="E139" s="5" t="s">
        <v>678</v>
      </c>
    </row>
    <row r="140" spans="3:5" ht="16" x14ac:dyDescent="0.2">
      <c r="C140" s="5" t="s">
        <v>677</v>
      </c>
      <c r="D140" s="4" t="s">
        <v>296</v>
      </c>
      <c r="E140" s="5" t="s">
        <v>678</v>
      </c>
    </row>
    <row r="141" spans="3:5" ht="16" x14ac:dyDescent="0.2">
      <c r="C141" s="5" t="s">
        <v>677</v>
      </c>
      <c r="D141" s="4" t="s">
        <v>298</v>
      </c>
      <c r="E141" s="5" t="s">
        <v>678</v>
      </c>
    </row>
    <row r="142" spans="3:5" ht="16" x14ac:dyDescent="0.2">
      <c r="C142" s="5" t="s">
        <v>677</v>
      </c>
      <c r="D142" s="4" t="s">
        <v>300</v>
      </c>
      <c r="E142" s="5" t="s">
        <v>678</v>
      </c>
    </row>
    <row r="143" spans="3:5" ht="16" x14ac:dyDescent="0.2">
      <c r="C143" s="5" t="s">
        <v>677</v>
      </c>
      <c r="D143" s="4" t="s">
        <v>302</v>
      </c>
      <c r="E143" s="5" t="s">
        <v>678</v>
      </c>
    </row>
    <row r="144" spans="3:5" ht="16" x14ac:dyDescent="0.2">
      <c r="C144" s="5" t="s">
        <v>677</v>
      </c>
      <c r="D144" s="4" t="s">
        <v>304</v>
      </c>
      <c r="E144" s="5" t="s">
        <v>678</v>
      </c>
    </row>
    <row r="145" spans="3:5" ht="16" x14ac:dyDescent="0.2">
      <c r="C145" s="5" t="s">
        <v>677</v>
      </c>
      <c r="D145" s="4" t="s">
        <v>306</v>
      </c>
      <c r="E145" s="5" t="s">
        <v>678</v>
      </c>
    </row>
    <row r="146" spans="3:5" ht="16" x14ac:dyDescent="0.2">
      <c r="C146" s="5" t="s">
        <v>677</v>
      </c>
      <c r="D146" s="4" t="s">
        <v>308</v>
      </c>
      <c r="E146" s="5" t="s">
        <v>678</v>
      </c>
    </row>
    <row r="147" spans="3:5" ht="16" x14ac:dyDescent="0.2">
      <c r="C147" s="5" t="s">
        <v>677</v>
      </c>
      <c r="D147" s="4" t="s">
        <v>310</v>
      </c>
      <c r="E147" s="5" t="s">
        <v>678</v>
      </c>
    </row>
    <row r="148" spans="3:5" ht="16" x14ac:dyDescent="0.2">
      <c r="C148" s="5" t="s">
        <v>677</v>
      </c>
      <c r="D148" s="4" t="s">
        <v>312</v>
      </c>
      <c r="E148" s="5" t="s">
        <v>678</v>
      </c>
    </row>
    <row r="149" spans="3:5" ht="16" x14ac:dyDescent="0.2">
      <c r="C149" s="5" t="s">
        <v>677</v>
      </c>
      <c r="D149" s="4" t="s">
        <v>314</v>
      </c>
      <c r="E149" s="5" t="s">
        <v>678</v>
      </c>
    </row>
    <row r="150" spans="3:5" ht="16" x14ac:dyDescent="0.2">
      <c r="C150" s="5" t="s">
        <v>677</v>
      </c>
      <c r="D150" s="4" t="s">
        <v>317</v>
      </c>
      <c r="E150" s="5" t="s">
        <v>678</v>
      </c>
    </row>
    <row r="151" spans="3:5" ht="16" x14ac:dyDescent="0.2">
      <c r="C151" s="5" t="s">
        <v>677</v>
      </c>
      <c r="D151" s="4" t="s">
        <v>319</v>
      </c>
      <c r="E151" s="5" t="s">
        <v>678</v>
      </c>
    </row>
    <row r="152" spans="3:5" ht="16" x14ac:dyDescent="0.2">
      <c r="C152" s="5" t="s">
        <v>677</v>
      </c>
      <c r="D152" s="4" t="s">
        <v>321</v>
      </c>
      <c r="E152" s="5" t="s">
        <v>678</v>
      </c>
    </row>
    <row r="153" spans="3:5" ht="16" x14ac:dyDescent="0.2">
      <c r="C153" s="5" t="s">
        <v>677</v>
      </c>
      <c r="D153" s="4" t="s">
        <v>323</v>
      </c>
      <c r="E153" s="5" t="s">
        <v>678</v>
      </c>
    </row>
    <row r="154" spans="3:5" ht="16" x14ac:dyDescent="0.2">
      <c r="C154" s="5" t="s">
        <v>677</v>
      </c>
      <c r="D154" s="4" t="s">
        <v>325</v>
      </c>
      <c r="E154" s="5" t="s">
        <v>678</v>
      </c>
    </row>
    <row r="155" spans="3:5" ht="16" x14ac:dyDescent="0.2">
      <c r="C155" s="5" t="s">
        <v>677</v>
      </c>
      <c r="D155" s="4" t="s">
        <v>327</v>
      </c>
      <c r="E155" s="5" t="s">
        <v>678</v>
      </c>
    </row>
    <row r="156" spans="3:5" ht="16" x14ac:dyDescent="0.2">
      <c r="C156" s="5" t="s">
        <v>677</v>
      </c>
      <c r="D156" s="4" t="s">
        <v>330</v>
      </c>
      <c r="E156" s="5" t="s">
        <v>678</v>
      </c>
    </row>
    <row r="157" spans="3:5" ht="16" x14ac:dyDescent="0.2">
      <c r="C157" s="5" t="s">
        <v>677</v>
      </c>
      <c r="D157" s="4" t="s">
        <v>332</v>
      </c>
      <c r="E157" s="5" t="s">
        <v>678</v>
      </c>
    </row>
    <row r="158" spans="3:5" ht="16" x14ac:dyDescent="0.2">
      <c r="C158" s="5" t="s">
        <v>677</v>
      </c>
      <c r="D158" s="4" t="s">
        <v>335</v>
      </c>
      <c r="E158" s="5" t="s">
        <v>678</v>
      </c>
    </row>
    <row r="159" spans="3:5" ht="16" x14ac:dyDescent="0.2">
      <c r="C159" s="5" t="s">
        <v>677</v>
      </c>
      <c r="D159" s="4" t="s">
        <v>337</v>
      </c>
      <c r="E159" s="5" t="s">
        <v>678</v>
      </c>
    </row>
    <row r="160" spans="3:5" ht="16" x14ac:dyDescent="0.2">
      <c r="C160" s="5" t="s">
        <v>677</v>
      </c>
      <c r="D160" s="4" t="s">
        <v>339</v>
      </c>
      <c r="E160" s="5" t="s">
        <v>678</v>
      </c>
    </row>
    <row r="161" spans="3:5" ht="16" x14ac:dyDescent="0.2">
      <c r="C161" s="5" t="s">
        <v>677</v>
      </c>
      <c r="D161" s="4" t="s">
        <v>342</v>
      </c>
      <c r="E161" s="5" t="s">
        <v>678</v>
      </c>
    </row>
    <row r="162" spans="3:5" ht="16" x14ac:dyDescent="0.2">
      <c r="C162" s="5" t="s">
        <v>677</v>
      </c>
      <c r="D162" s="4" t="s">
        <v>344</v>
      </c>
      <c r="E162" s="5" t="s">
        <v>678</v>
      </c>
    </row>
    <row r="163" spans="3:5" ht="16" x14ac:dyDescent="0.2">
      <c r="C163" s="5" t="s">
        <v>677</v>
      </c>
      <c r="D163" s="4" t="s">
        <v>346</v>
      </c>
      <c r="E163" s="5" t="s">
        <v>678</v>
      </c>
    </row>
    <row r="164" spans="3:5" ht="16" x14ac:dyDescent="0.2">
      <c r="C164" s="5" t="s">
        <v>677</v>
      </c>
      <c r="D164" s="4" t="s">
        <v>348</v>
      </c>
      <c r="E164" s="5" t="s">
        <v>678</v>
      </c>
    </row>
    <row r="165" spans="3:5" ht="16" x14ac:dyDescent="0.2">
      <c r="C165" s="5" t="s">
        <v>677</v>
      </c>
      <c r="D165" s="4" t="s">
        <v>350</v>
      </c>
      <c r="E165" s="5" t="s">
        <v>678</v>
      </c>
    </row>
    <row r="166" spans="3:5" ht="16" x14ac:dyDescent="0.2">
      <c r="C166" s="5" t="s">
        <v>677</v>
      </c>
      <c r="D166" s="4" t="s">
        <v>353</v>
      </c>
      <c r="E166" s="5" t="s">
        <v>678</v>
      </c>
    </row>
    <row r="167" spans="3:5" ht="16" x14ac:dyDescent="0.2">
      <c r="C167" s="5" t="s">
        <v>677</v>
      </c>
      <c r="D167" s="4" t="s">
        <v>355</v>
      </c>
      <c r="E167" s="5" t="s">
        <v>678</v>
      </c>
    </row>
    <row r="168" spans="3:5" ht="16" x14ac:dyDescent="0.2">
      <c r="C168" s="5" t="s">
        <v>677</v>
      </c>
      <c r="D168" s="4" t="s">
        <v>357</v>
      </c>
      <c r="E168" s="5" t="s">
        <v>678</v>
      </c>
    </row>
    <row r="169" spans="3:5" ht="16" x14ac:dyDescent="0.2">
      <c r="C169" s="5" t="s">
        <v>677</v>
      </c>
      <c r="D169" s="4" t="s">
        <v>359</v>
      </c>
      <c r="E169" s="5" t="s">
        <v>678</v>
      </c>
    </row>
    <row r="170" spans="3:5" ht="16" x14ac:dyDescent="0.2">
      <c r="C170" s="5" t="s">
        <v>677</v>
      </c>
      <c r="D170" s="4" t="s">
        <v>361</v>
      </c>
      <c r="E170" s="5" t="s">
        <v>678</v>
      </c>
    </row>
    <row r="171" spans="3:5" ht="16" x14ac:dyDescent="0.2">
      <c r="C171" s="5" t="s">
        <v>677</v>
      </c>
      <c r="D171" s="4" t="s">
        <v>363</v>
      </c>
      <c r="E171" s="5" t="s">
        <v>678</v>
      </c>
    </row>
    <row r="172" spans="3:5" ht="16" x14ac:dyDescent="0.2">
      <c r="C172" s="5" t="s">
        <v>677</v>
      </c>
      <c r="D172" s="4" t="s">
        <v>366</v>
      </c>
      <c r="E172" s="5" t="s">
        <v>678</v>
      </c>
    </row>
    <row r="173" spans="3:5" ht="16" x14ac:dyDescent="0.2">
      <c r="C173" s="5" t="s">
        <v>677</v>
      </c>
      <c r="D173" s="4" t="s">
        <v>368</v>
      </c>
      <c r="E173" s="5" t="s">
        <v>678</v>
      </c>
    </row>
    <row r="174" spans="3:5" ht="16" x14ac:dyDescent="0.2">
      <c r="C174" s="5" t="s">
        <v>677</v>
      </c>
      <c r="D174" s="4" t="s">
        <v>370</v>
      </c>
      <c r="E174" s="5" t="s">
        <v>678</v>
      </c>
    </row>
    <row r="175" spans="3:5" ht="16" x14ac:dyDescent="0.2">
      <c r="C175" s="5" t="s">
        <v>677</v>
      </c>
      <c r="D175" s="4" t="s">
        <v>372</v>
      </c>
      <c r="E175" s="5" t="s">
        <v>678</v>
      </c>
    </row>
    <row r="176" spans="3:5" ht="16" x14ac:dyDescent="0.2">
      <c r="C176" s="5" t="s">
        <v>677</v>
      </c>
      <c r="D176" s="4" t="s">
        <v>374</v>
      </c>
      <c r="E176" s="5" t="s">
        <v>678</v>
      </c>
    </row>
    <row r="177" spans="3:5" ht="16" x14ac:dyDescent="0.2">
      <c r="C177" s="5" t="s">
        <v>677</v>
      </c>
      <c r="D177" s="4" t="s">
        <v>376</v>
      </c>
      <c r="E177" s="5" t="s">
        <v>678</v>
      </c>
    </row>
    <row r="178" spans="3:5" ht="16" x14ac:dyDescent="0.2">
      <c r="C178" s="5" t="s">
        <v>677</v>
      </c>
      <c r="D178" s="4" t="s">
        <v>378</v>
      </c>
      <c r="E178" s="5" t="s">
        <v>678</v>
      </c>
    </row>
    <row r="179" spans="3:5" ht="16" x14ac:dyDescent="0.2">
      <c r="C179" s="5" t="s">
        <v>677</v>
      </c>
      <c r="D179" s="4" t="s">
        <v>381</v>
      </c>
      <c r="E179" s="5" t="s">
        <v>678</v>
      </c>
    </row>
    <row r="180" spans="3:5" ht="16" x14ac:dyDescent="0.2">
      <c r="C180" s="5" t="s">
        <v>677</v>
      </c>
      <c r="D180" s="4" t="s">
        <v>384</v>
      </c>
      <c r="E180" s="5" t="s">
        <v>678</v>
      </c>
    </row>
    <row r="181" spans="3:5" ht="16" x14ac:dyDescent="0.2">
      <c r="C181" s="5" t="s">
        <v>677</v>
      </c>
      <c r="D181" s="4" t="s">
        <v>387</v>
      </c>
      <c r="E181" s="5" t="s">
        <v>678</v>
      </c>
    </row>
    <row r="182" spans="3:5" ht="16" x14ac:dyDescent="0.2">
      <c r="C182" s="5" t="s">
        <v>677</v>
      </c>
      <c r="D182" s="4" t="s">
        <v>389</v>
      </c>
      <c r="E182" s="5" t="s">
        <v>678</v>
      </c>
    </row>
    <row r="183" spans="3:5" ht="16" x14ac:dyDescent="0.2">
      <c r="C183" s="5" t="s">
        <v>677</v>
      </c>
      <c r="D183" s="4" t="s">
        <v>392</v>
      </c>
      <c r="E183" s="5" t="s">
        <v>678</v>
      </c>
    </row>
    <row r="184" spans="3:5" ht="16" x14ac:dyDescent="0.2">
      <c r="C184" s="5" t="s">
        <v>677</v>
      </c>
      <c r="D184" s="4" t="s">
        <v>395</v>
      </c>
      <c r="E184" s="5" t="s">
        <v>678</v>
      </c>
    </row>
    <row r="185" spans="3:5" ht="16" x14ac:dyDescent="0.2">
      <c r="C185" s="5" t="s">
        <v>677</v>
      </c>
      <c r="D185" s="4" t="s">
        <v>397</v>
      </c>
      <c r="E185" s="5" t="s">
        <v>678</v>
      </c>
    </row>
    <row r="186" spans="3:5" ht="16" x14ac:dyDescent="0.2">
      <c r="C186" s="5" t="s">
        <v>677</v>
      </c>
      <c r="D186" s="4" t="s">
        <v>399</v>
      </c>
      <c r="E186" s="5" t="s">
        <v>678</v>
      </c>
    </row>
    <row r="187" spans="3:5" ht="16" x14ac:dyDescent="0.2">
      <c r="C187" s="5" t="s">
        <v>677</v>
      </c>
      <c r="D187" s="4" t="s">
        <v>402</v>
      </c>
      <c r="E187" s="5" t="s">
        <v>678</v>
      </c>
    </row>
    <row r="188" spans="3:5" ht="16" x14ac:dyDescent="0.2">
      <c r="C188" s="5" t="s">
        <v>677</v>
      </c>
      <c r="D188" s="4" t="s">
        <v>404</v>
      </c>
      <c r="E188" s="5" t="s">
        <v>678</v>
      </c>
    </row>
    <row r="189" spans="3:5" ht="16" x14ac:dyDescent="0.2">
      <c r="C189" s="5" t="s">
        <v>677</v>
      </c>
      <c r="D189" s="4" t="s">
        <v>407</v>
      </c>
      <c r="E189" s="5" t="s">
        <v>678</v>
      </c>
    </row>
    <row r="190" spans="3:5" ht="16" x14ac:dyDescent="0.2">
      <c r="C190" s="5" t="s">
        <v>677</v>
      </c>
      <c r="D190" s="4" t="s">
        <v>409</v>
      </c>
      <c r="E190" s="5" t="s">
        <v>678</v>
      </c>
    </row>
    <row r="191" spans="3:5" ht="16" x14ac:dyDescent="0.2">
      <c r="C191" s="5" t="s">
        <v>677</v>
      </c>
      <c r="D191" s="4" t="s">
        <v>412</v>
      </c>
      <c r="E191" s="5" t="s">
        <v>678</v>
      </c>
    </row>
    <row r="192" spans="3:5" ht="16" x14ac:dyDescent="0.2">
      <c r="C192" s="5" t="s">
        <v>677</v>
      </c>
      <c r="D192" s="4" t="s">
        <v>414</v>
      </c>
      <c r="E192" s="5" t="s">
        <v>678</v>
      </c>
    </row>
    <row r="193" spans="3:5" ht="16" x14ac:dyDescent="0.2">
      <c r="C193" s="5" t="s">
        <v>677</v>
      </c>
      <c r="D193" s="4" t="s">
        <v>416</v>
      </c>
      <c r="E193" s="5" t="s">
        <v>678</v>
      </c>
    </row>
    <row r="194" spans="3:5" ht="16" x14ac:dyDescent="0.2">
      <c r="C194" s="5" t="s">
        <v>677</v>
      </c>
      <c r="D194" s="4" t="s">
        <v>419</v>
      </c>
      <c r="E194" s="5" t="s">
        <v>678</v>
      </c>
    </row>
    <row r="195" spans="3:5" ht="16" x14ac:dyDescent="0.2">
      <c r="C195" s="5" t="s">
        <v>677</v>
      </c>
      <c r="D195" s="4" t="s">
        <v>421</v>
      </c>
      <c r="E195" s="5" t="s">
        <v>678</v>
      </c>
    </row>
    <row r="196" spans="3:5" ht="16" x14ac:dyDescent="0.2">
      <c r="C196" s="5" t="s">
        <v>677</v>
      </c>
      <c r="D196" s="4" t="s">
        <v>423</v>
      </c>
      <c r="E196" s="5" t="s">
        <v>678</v>
      </c>
    </row>
    <row r="197" spans="3:5" ht="16" x14ac:dyDescent="0.2">
      <c r="C197" s="5" t="s">
        <v>677</v>
      </c>
      <c r="D197" s="4" t="s">
        <v>425</v>
      </c>
      <c r="E197" s="5" t="s">
        <v>678</v>
      </c>
    </row>
    <row r="198" spans="3:5" ht="16" x14ac:dyDescent="0.2">
      <c r="C198" s="5" t="s">
        <v>677</v>
      </c>
      <c r="D198" s="4" t="s">
        <v>427</v>
      </c>
      <c r="E198" s="5" t="s">
        <v>678</v>
      </c>
    </row>
    <row r="199" spans="3:5" ht="16" x14ac:dyDescent="0.2">
      <c r="C199" s="5" t="s">
        <v>677</v>
      </c>
      <c r="D199" s="4" t="s">
        <v>430</v>
      </c>
      <c r="E199" s="5" t="s">
        <v>678</v>
      </c>
    </row>
    <row r="200" spans="3:5" ht="16" x14ac:dyDescent="0.2">
      <c r="C200" s="5" t="s">
        <v>677</v>
      </c>
      <c r="D200" s="4" t="s">
        <v>432</v>
      </c>
      <c r="E200" s="5" t="s">
        <v>678</v>
      </c>
    </row>
    <row r="201" spans="3:5" ht="16" x14ac:dyDescent="0.2">
      <c r="C201" s="5" t="s">
        <v>677</v>
      </c>
      <c r="D201" s="4" t="s">
        <v>434</v>
      </c>
      <c r="E201" s="5" t="s">
        <v>678</v>
      </c>
    </row>
    <row r="202" spans="3:5" ht="16" x14ac:dyDescent="0.2">
      <c r="C202" s="5" t="s">
        <v>677</v>
      </c>
      <c r="D202" s="4" t="s">
        <v>436</v>
      </c>
      <c r="E202" s="5" t="s">
        <v>678</v>
      </c>
    </row>
    <row r="203" spans="3:5" ht="16" x14ac:dyDescent="0.2">
      <c r="C203" s="5" t="s">
        <v>677</v>
      </c>
      <c r="D203" s="4" t="s">
        <v>438</v>
      </c>
      <c r="E203" s="5" t="s">
        <v>678</v>
      </c>
    </row>
    <row r="204" spans="3:5" ht="16" x14ac:dyDescent="0.2">
      <c r="C204" s="5" t="s">
        <v>677</v>
      </c>
      <c r="D204" s="4" t="s">
        <v>441</v>
      </c>
      <c r="E204" s="5" t="s">
        <v>678</v>
      </c>
    </row>
    <row r="205" spans="3:5" ht="16" x14ac:dyDescent="0.2">
      <c r="C205" s="5" t="s">
        <v>677</v>
      </c>
      <c r="D205" s="4" t="s">
        <v>443</v>
      </c>
      <c r="E205" s="5" t="s">
        <v>678</v>
      </c>
    </row>
    <row r="206" spans="3:5" ht="16" x14ac:dyDescent="0.2">
      <c r="C206" s="5" t="s">
        <v>677</v>
      </c>
      <c r="D206" s="4" t="s">
        <v>445</v>
      </c>
      <c r="E206" s="5" t="s">
        <v>678</v>
      </c>
    </row>
    <row r="207" spans="3:5" ht="16" x14ac:dyDescent="0.2">
      <c r="C207" s="5" t="s">
        <v>677</v>
      </c>
      <c r="D207" s="4" t="s">
        <v>447</v>
      </c>
      <c r="E207" s="5" t="s">
        <v>678</v>
      </c>
    </row>
    <row r="208" spans="3:5" ht="16" x14ac:dyDescent="0.2">
      <c r="C208" s="5" t="s">
        <v>677</v>
      </c>
      <c r="D208" s="4" t="s">
        <v>449</v>
      </c>
      <c r="E208" s="5" t="s">
        <v>678</v>
      </c>
    </row>
    <row r="209" spans="3:5" ht="16" x14ac:dyDescent="0.2">
      <c r="C209" s="5" t="s">
        <v>677</v>
      </c>
      <c r="D209" s="4" t="s">
        <v>452</v>
      </c>
      <c r="E209" s="5" t="s">
        <v>678</v>
      </c>
    </row>
    <row r="210" spans="3:5" ht="16" x14ac:dyDescent="0.2">
      <c r="C210" s="5" t="s">
        <v>677</v>
      </c>
      <c r="D210" s="4" t="s">
        <v>454</v>
      </c>
      <c r="E210" s="5" t="s">
        <v>678</v>
      </c>
    </row>
    <row r="211" spans="3:5" ht="16" x14ac:dyDescent="0.2">
      <c r="C211" s="5" t="s">
        <v>677</v>
      </c>
      <c r="D211" s="4" t="s">
        <v>456</v>
      </c>
      <c r="E211" s="5" t="s">
        <v>678</v>
      </c>
    </row>
    <row r="212" spans="3:5" ht="16" x14ac:dyDescent="0.2">
      <c r="C212" s="5" t="s">
        <v>677</v>
      </c>
      <c r="D212" s="4" t="s">
        <v>458</v>
      </c>
      <c r="E212" s="5" t="s">
        <v>678</v>
      </c>
    </row>
    <row r="213" spans="3:5" ht="16" x14ac:dyDescent="0.2">
      <c r="C213" s="5" t="s">
        <v>677</v>
      </c>
      <c r="D213" s="4" t="s">
        <v>460</v>
      </c>
      <c r="E213" s="5" t="s">
        <v>678</v>
      </c>
    </row>
    <row r="214" spans="3:5" ht="16" x14ac:dyDescent="0.2">
      <c r="C214" s="5" t="s">
        <v>677</v>
      </c>
      <c r="D214" s="4" t="s">
        <v>463</v>
      </c>
      <c r="E214" s="5" t="s">
        <v>678</v>
      </c>
    </row>
    <row r="215" spans="3:5" ht="16" x14ac:dyDescent="0.2">
      <c r="C215" s="5" t="s">
        <v>677</v>
      </c>
      <c r="D215" s="4" t="s">
        <v>465</v>
      </c>
      <c r="E215" s="5" t="s">
        <v>678</v>
      </c>
    </row>
    <row r="216" spans="3:5" ht="16" x14ac:dyDescent="0.2">
      <c r="C216" s="5" t="s">
        <v>677</v>
      </c>
      <c r="D216" s="4" t="s">
        <v>467</v>
      </c>
      <c r="E216" s="5" t="s">
        <v>678</v>
      </c>
    </row>
    <row r="217" spans="3:5" ht="16" x14ac:dyDescent="0.2">
      <c r="C217" s="5" t="s">
        <v>677</v>
      </c>
      <c r="D217" s="4" t="s">
        <v>469</v>
      </c>
      <c r="E217" s="5" t="s">
        <v>678</v>
      </c>
    </row>
    <row r="218" spans="3:5" ht="16" x14ac:dyDescent="0.2">
      <c r="C218" s="5" t="s">
        <v>677</v>
      </c>
      <c r="D218" s="4" t="s">
        <v>471</v>
      </c>
      <c r="E218" s="5" t="s">
        <v>678</v>
      </c>
    </row>
    <row r="219" spans="3:5" ht="16" x14ac:dyDescent="0.2">
      <c r="C219" s="5" t="s">
        <v>677</v>
      </c>
      <c r="D219" s="4" t="s">
        <v>474</v>
      </c>
      <c r="E219" s="5" t="s">
        <v>678</v>
      </c>
    </row>
    <row r="220" spans="3:5" ht="16" x14ac:dyDescent="0.2">
      <c r="C220" s="5" t="s">
        <v>677</v>
      </c>
      <c r="D220" s="4" t="s">
        <v>476</v>
      </c>
      <c r="E220" s="5" t="s">
        <v>678</v>
      </c>
    </row>
    <row r="221" spans="3:5" ht="16" x14ac:dyDescent="0.2">
      <c r="C221" s="5" t="s">
        <v>677</v>
      </c>
      <c r="D221" s="4" t="s">
        <v>478</v>
      </c>
      <c r="E221" s="5" t="s">
        <v>678</v>
      </c>
    </row>
    <row r="222" spans="3:5" ht="16" x14ac:dyDescent="0.2">
      <c r="C222" s="5" t="s">
        <v>677</v>
      </c>
      <c r="D222" s="4" t="s">
        <v>480</v>
      </c>
      <c r="E222" s="5" t="s">
        <v>678</v>
      </c>
    </row>
    <row r="223" spans="3:5" ht="16" x14ac:dyDescent="0.2">
      <c r="C223" s="5" t="s">
        <v>677</v>
      </c>
      <c r="D223" s="4" t="s">
        <v>482</v>
      </c>
      <c r="E223" s="5" t="s">
        <v>678</v>
      </c>
    </row>
    <row r="224" spans="3:5" ht="16" x14ac:dyDescent="0.2">
      <c r="C224" s="5" t="s">
        <v>677</v>
      </c>
      <c r="D224" s="4" t="s">
        <v>485</v>
      </c>
      <c r="E224" s="5" t="s">
        <v>678</v>
      </c>
    </row>
    <row r="225" spans="3:5" ht="16" x14ac:dyDescent="0.2">
      <c r="C225" s="5" t="s">
        <v>677</v>
      </c>
      <c r="D225" s="4" t="s">
        <v>487</v>
      </c>
      <c r="E225" s="5" t="s">
        <v>678</v>
      </c>
    </row>
    <row r="226" spans="3:5" ht="16" x14ac:dyDescent="0.2">
      <c r="C226" s="5" t="s">
        <v>677</v>
      </c>
      <c r="D226" s="4" t="s">
        <v>489</v>
      </c>
      <c r="E226" s="5" t="s">
        <v>678</v>
      </c>
    </row>
    <row r="227" spans="3:5" ht="16" x14ac:dyDescent="0.2">
      <c r="C227" s="5" t="s">
        <v>677</v>
      </c>
      <c r="D227" s="4" t="s">
        <v>491</v>
      </c>
      <c r="E227" s="5" t="s">
        <v>678</v>
      </c>
    </row>
    <row r="228" spans="3:5" ht="16" x14ac:dyDescent="0.2">
      <c r="C228" s="5" t="s">
        <v>677</v>
      </c>
      <c r="D228" s="4" t="s">
        <v>493</v>
      </c>
      <c r="E228" s="5" t="s">
        <v>678</v>
      </c>
    </row>
    <row r="229" spans="3:5" ht="16" x14ac:dyDescent="0.2">
      <c r="C229" s="5" t="s">
        <v>677</v>
      </c>
      <c r="D229" s="4" t="s">
        <v>496</v>
      </c>
      <c r="E229" s="5" t="s">
        <v>678</v>
      </c>
    </row>
    <row r="230" spans="3:5" ht="16" x14ac:dyDescent="0.2">
      <c r="C230" s="5" t="s">
        <v>677</v>
      </c>
      <c r="D230" s="4" t="s">
        <v>498</v>
      </c>
      <c r="E230" s="5" t="s">
        <v>678</v>
      </c>
    </row>
    <row r="231" spans="3:5" ht="16" x14ac:dyDescent="0.2">
      <c r="C231" s="5" t="s">
        <v>677</v>
      </c>
      <c r="D231" s="4" t="s">
        <v>500</v>
      </c>
      <c r="E231" s="5" t="s">
        <v>678</v>
      </c>
    </row>
    <row r="232" spans="3:5" ht="16" x14ac:dyDescent="0.2">
      <c r="C232" s="5" t="s">
        <v>677</v>
      </c>
      <c r="D232" s="4" t="s">
        <v>502</v>
      </c>
      <c r="E232" s="5" t="s">
        <v>678</v>
      </c>
    </row>
    <row r="233" spans="3:5" ht="16" x14ac:dyDescent="0.2">
      <c r="C233" s="5" t="s">
        <v>677</v>
      </c>
      <c r="D233" s="4" t="s">
        <v>504</v>
      </c>
      <c r="E233" s="5" t="s">
        <v>678</v>
      </c>
    </row>
    <row r="234" spans="3:5" ht="16" x14ac:dyDescent="0.2">
      <c r="C234" s="5" t="s">
        <v>677</v>
      </c>
      <c r="D234" s="4" t="s">
        <v>506</v>
      </c>
      <c r="E234" s="5" t="s">
        <v>678</v>
      </c>
    </row>
    <row r="235" spans="3:5" ht="16" x14ac:dyDescent="0.2">
      <c r="C235" s="5" t="s">
        <v>677</v>
      </c>
      <c r="D235" s="4" t="s">
        <v>509</v>
      </c>
      <c r="E235" s="5" t="s">
        <v>678</v>
      </c>
    </row>
    <row r="236" spans="3:5" ht="16" x14ac:dyDescent="0.2">
      <c r="C236" s="5" t="s">
        <v>677</v>
      </c>
      <c r="D236" s="4" t="s">
        <v>511</v>
      </c>
      <c r="E236" s="5" t="s">
        <v>678</v>
      </c>
    </row>
    <row r="237" spans="3:5" ht="16" x14ac:dyDescent="0.2">
      <c r="C237" s="5" t="s">
        <v>677</v>
      </c>
      <c r="D237" s="4" t="s">
        <v>513</v>
      </c>
      <c r="E237" s="5" t="s">
        <v>678</v>
      </c>
    </row>
    <row r="238" spans="3:5" ht="16" x14ac:dyDescent="0.2">
      <c r="C238" s="5" t="s">
        <v>677</v>
      </c>
      <c r="D238" s="4" t="s">
        <v>515</v>
      </c>
      <c r="E238" s="5" t="s">
        <v>678</v>
      </c>
    </row>
    <row r="239" spans="3:5" ht="16" x14ac:dyDescent="0.2">
      <c r="C239" s="5" t="s">
        <v>677</v>
      </c>
      <c r="D239" s="4" t="s">
        <v>517</v>
      </c>
      <c r="E239" s="5" t="s">
        <v>678</v>
      </c>
    </row>
    <row r="240" spans="3:5" ht="16" x14ac:dyDescent="0.2">
      <c r="C240" s="5" t="s">
        <v>677</v>
      </c>
      <c r="D240" s="4" t="s">
        <v>519</v>
      </c>
      <c r="E240" s="5" t="s">
        <v>678</v>
      </c>
    </row>
    <row r="241" spans="3:5" ht="16" x14ac:dyDescent="0.2">
      <c r="C241" s="5" t="s">
        <v>677</v>
      </c>
      <c r="D241" s="4" t="s">
        <v>521</v>
      </c>
      <c r="E241" s="5" t="s">
        <v>678</v>
      </c>
    </row>
    <row r="242" spans="3:5" ht="16" x14ac:dyDescent="0.2">
      <c r="C242" s="5" t="s">
        <v>677</v>
      </c>
      <c r="D242" s="4" t="s">
        <v>524</v>
      </c>
      <c r="E242" s="5" t="s">
        <v>678</v>
      </c>
    </row>
    <row r="243" spans="3:5" ht="16" x14ac:dyDescent="0.2">
      <c r="C243" s="5" t="s">
        <v>677</v>
      </c>
      <c r="D243" s="4" t="s">
        <v>526</v>
      </c>
      <c r="E243" s="5" t="s">
        <v>678</v>
      </c>
    </row>
    <row r="244" spans="3:5" ht="16" x14ac:dyDescent="0.2">
      <c r="C244" s="5" t="s">
        <v>677</v>
      </c>
      <c r="D244" s="4" t="s">
        <v>528</v>
      </c>
      <c r="E244" s="5" t="s">
        <v>678</v>
      </c>
    </row>
    <row r="245" spans="3:5" ht="16" x14ac:dyDescent="0.2">
      <c r="C245" s="5" t="s">
        <v>677</v>
      </c>
      <c r="D245" s="4" t="s">
        <v>530</v>
      </c>
      <c r="E245" s="5" t="s">
        <v>678</v>
      </c>
    </row>
    <row r="246" spans="3:5" ht="16" x14ac:dyDescent="0.2">
      <c r="C246" s="5" t="s">
        <v>677</v>
      </c>
      <c r="D246" s="4" t="s">
        <v>532</v>
      </c>
      <c r="E246" s="5" t="s">
        <v>678</v>
      </c>
    </row>
    <row r="247" spans="3:5" ht="16" x14ac:dyDescent="0.2">
      <c r="C247" s="5" t="s">
        <v>677</v>
      </c>
      <c r="D247" s="4" t="s">
        <v>535</v>
      </c>
      <c r="E247" s="5" t="s">
        <v>678</v>
      </c>
    </row>
    <row r="248" spans="3:5" ht="16" x14ac:dyDescent="0.2">
      <c r="C248" s="5" t="s">
        <v>677</v>
      </c>
      <c r="D248" s="4" t="s">
        <v>537</v>
      </c>
      <c r="E248" s="5" t="s">
        <v>678</v>
      </c>
    </row>
    <row r="249" spans="3:5" ht="16" x14ac:dyDescent="0.2">
      <c r="C249" s="5" t="s">
        <v>677</v>
      </c>
      <c r="D249" s="4" t="s">
        <v>539</v>
      </c>
      <c r="E249" s="5" t="s">
        <v>678</v>
      </c>
    </row>
    <row r="250" spans="3:5" ht="16" x14ac:dyDescent="0.2">
      <c r="C250" s="5" t="s">
        <v>677</v>
      </c>
      <c r="D250" s="4" t="s">
        <v>542</v>
      </c>
      <c r="E250" s="5" t="s">
        <v>678</v>
      </c>
    </row>
    <row r="251" spans="3:5" ht="16" x14ac:dyDescent="0.2">
      <c r="C251" s="5" t="s">
        <v>677</v>
      </c>
      <c r="D251" s="4" t="s">
        <v>545</v>
      </c>
      <c r="E251" s="5" t="s">
        <v>678</v>
      </c>
    </row>
    <row r="252" spans="3:5" ht="16" x14ac:dyDescent="0.2">
      <c r="C252" s="5" t="s">
        <v>677</v>
      </c>
      <c r="D252" s="4" t="s">
        <v>547</v>
      </c>
      <c r="E252" s="5" t="s">
        <v>678</v>
      </c>
    </row>
    <row r="253" spans="3:5" ht="16" x14ac:dyDescent="0.2">
      <c r="C253" s="5" t="s">
        <v>677</v>
      </c>
      <c r="D253" s="4" t="s">
        <v>549</v>
      </c>
      <c r="E253" s="5" t="s">
        <v>678</v>
      </c>
    </row>
    <row r="254" spans="3:5" ht="16" x14ac:dyDescent="0.2">
      <c r="C254" s="5" t="s">
        <v>677</v>
      </c>
      <c r="D254" s="4" t="s">
        <v>551</v>
      </c>
      <c r="E254" s="5" t="s">
        <v>678</v>
      </c>
    </row>
    <row r="255" spans="3:5" ht="16" x14ac:dyDescent="0.2">
      <c r="C255" s="5" t="s">
        <v>677</v>
      </c>
      <c r="D255" s="4" t="s">
        <v>553</v>
      </c>
      <c r="E255" s="5" t="s">
        <v>678</v>
      </c>
    </row>
    <row r="256" spans="3:5" ht="16" x14ac:dyDescent="0.2">
      <c r="C256" s="5" t="s">
        <v>677</v>
      </c>
      <c r="D256" s="4" t="s">
        <v>555</v>
      </c>
      <c r="E256" s="5" t="s">
        <v>678</v>
      </c>
    </row>
    <row r="257" spans="3:5" ht="16" x14ac:dyDescent="0.2">
      <c r="C257" s="5" t="s">
        <v>677</v>
      </c>
      <c r="D257" s="4" t="s">
        <v>557</v>
      </c>
      <c r="E257" s="5" t="s">
        <v>678</v>
      </c>
    </row>
    <row r="258" spans="3:5" ht="16" x14ac:dyDescent="0.2">
      <c r="C258" s="5" t="s">
        <v>677</v>
      </c>
      <c r="D258" s="4" t="s">
        <v>559</v>
      </c>
      <c r="E258" s="5" t="s">
        <v>678</v>
      </c>
    </row>
    <row r="259" spans="3:5" ht="16" x14ac:dyDescent="0.2">
      <c r="C259" s="5" t="s">
        <v>677</v>
      </c>
      <c r="D259" s="4" t="s">
        <v>561</v>
      </c>
      <c r="E259" s="5" t="s">
        <v>678</v>
      </c>
    </row>
    <row r="260" spans="3:5" ht="16" x14ac:dyDescent="0.2">
      <c r="C260" s="5" t="s">
        <v>677</v>
      </c>
      <c r="D260" s="4" t="s">
        <v>563</v>
      </c>
      <c r="E260" s="5" t="s">
        <v>678</v>
      </c>
    </row>
    <row r="261" spans="3:5" ht="16" x14ac:dyDescent="0.2">
      <c r="C261" s="5" t="s">
        <v>677</v>
      </c>
      <c r="D261" s="4" t="s">
        <v>565</v>
      </c>
      <c r="E261" s="5" t="s">
        <v>678</v>
      </c>
    </row>
    <row r="262" spans="3:5" ht="16" x14ac:dyDescent="0.2">
      <c r="C262" s="5" t="s">
        <v>677</v>
      </c>
      <c r="D262" s="4" t="s">
        <v>567</v>
      </c>
      <c r="E262" s="5" t="s">
        <v>678</v>
      </c>
    </row>
    <row r="263" spans="3:5" ht="16" x14ac:dyDescent="0.2">
      <c r="C263" s="5" t="s">
        <v>677</v>
      </c>
      <c r="D263" s="4" t="s">
        <v>569</v>
      </c>
      <c r="E263" s="5" t="s">
        <v>678</v>
      </c>
    </row>
    <row r="264" spans="3:5" ht="16" x14ac:dyDescent="0.2">
      <c r="C264" s="5" t="s">
        <v>677</v>
      </c>
      <c r="D264" s="4" t="s">
        <v>539</v>
      </c>
      <c r="E264" s="5" t="s">
        <v>678</v>
      </c>
    </row>
    <row r="265" spans="3:5" ht="16" x14ac:dyDescent="0.2">
      <c r="C265" s="5" t="s">
        <v>677</v>
      </c>
      <c r="D265" s="4" t="s">
        <v>571</v>
      </c>
      <c r="E265" s="5" t="s">
        <v>678</v>
      </c>
    </row>
    <row r="266" spans="3:5" ht="16" x14ac:dyDescent="0.2">
      <c r="C266" s="5" t="s">
        <v>677</v>
      </c>
      <c r="D266" s="4" t="s">
        <v>573</v>
      </c>
      <c r="E266" s="5" t="s">
        <v>678</v>
      </c>
    </row>
    <row r="267" spans="3:5" ht="16" x14ac:dyDescent="0.2">
      <c r="C267" s="5" t="s">
        <v>677</v>
      </c>
      <c r="D267" s="4" t="s">
        <v>575</v>
      </c>
      <c r="E267" s="5" t="s">
        <v>678</v>
      </c>
    </row>
    <row r="268" spans="3:5" ht="16" x14ac:dyDescent="0.2">
      <c r="C268" s="5" t="s">
        <v>677</v>
      </c>
      <c r="D268" s="4" t="s">
        <v>577</v>
      </c>
      <c r="E268" s="5" t="s">
        <v>678</v>
      </c>
    </row>
    <row r="269" spans="3:5" ht="16" x14ac:dyDescent="0.2">
      <c r="C269" s="5" t="s">
        <v>677</v>
      </c>
      <c r="D269" s="4" t="s">
        <v>580</v>
      </c>
      <c r="E269" s="5" t="s">
        <v>678</v>
      </c>
    </row>
    <row r="270" spans="3:5" ht="16" x14ac:dyDescent="0.2">
      <c r="C270" s="5" t="s">
        <v>677</v>
      </c>
      <c r="D270" s="4" t="s">
        <v>582</v>
      </c>
      <c r="E270" s="5" t="s">
        <v>678</v>
      </c>
    </row>
    <row r="271" spans="3:5" ht="16" x14ac:dyDescent="0.2">
      <c r="C271" s="5" t="s">
        <v>677</v>
      </c>
      <c r="D271" s="4" t="s">
        <v>584</v>
      </c>
      <c r="E271" s="5" t="s">
        <v>678</v>
      </c>
    </row>
    <row r="272" spans="3:5" ht="16" x14ac:dyDescent="0.2">
      <c r="C272" s="5" t="s">
        <v>677</v>
      </c>
      <c r="D272" s="4" t="s">
        <v>586</v>
      </c>
      <c r="E272" s="5" t="s">
        <v>678</v>
      </c>
    </row>
    <row r="273" spans="3:5" ht="16" x14ac:dyDescent="0.2">
      <c r="C273" s="5" t="s">
        <v>677</v>
      </c>
      <c r="D273" s="4" t="s">
        <v>588</v>
      </c>
      <c r="E273" s="5" t="s">
        <v>678</v>
      </c>
    </row>
    <row r="274" spans="3:5" ht="16" x14ac:dyDescent="0.2">
      <c r="C274" s="5" t="s">
        <v>677</v>
      </c>
      <c r="D274" s="4" t="s">
        <v>591</v>
      </c>
      <c r="E274" s="5" t="s">
        <v>678</v>
      </c>
    </row>
    <row r="275" spans="3:5" ht="16" x14ac:dyDescent="0.2">
      <c r="C275" s="5" t="s">
        <v>677</v>
      </c>
      <c r="D275" s="4" t="s">
        <v>593</v>
      </c>
      <c r="E275" s="5" t="s">
        <v>678</v>
      </c>
    </row>
    <row r="276" spans="3:5" ht="16" x14ac:dyDescent="0.2">
      <c r="C276" s="5" t="s">
        <v>677</v>
      </c>
      <c r="D276" s="4" t="s">
        <v>595</v>
      </c>
      <c r="E276" s="5" t="s">
        <v>678</v>
      </c>
    </row>
    <row r="277" spans="3:5" ht="16" x14ac:dyDescent="0.2">
      <c r="C277" s="5" t="s">
        <v>677</v>
      </c>
      <c r="D277" s="4" t="s">
        <v>597</v>
      </c>
      <c r="E277" s="5" t="s">
        <v>678</v>
      </c>
    </row>
    <row r="278" spans="3:5" ht="16" x14ac:dyDescent="0.2">
      <c r="C278" s="5" t="s">
        <v>677</v>
      </c>
      <c r="D278" s="4" t="s">
        <v>599</v>
      </c>
      <c r="E278" s="5" t="s">
        <v>678</v>
      </c>
    </row>
    <row r="279" spans="3:5" ht="16" x14ac:dyDescent="0.2">
      <c r="C279" s="5" t="s">
        <v>677</v>
      </c>
      <c r="D279" s="4" t="s">
        <v>602</v>
      </c>
      <c r="E279" s="5" t="s">
        <v>678</v>
      </c>
    </row>
    <row r="280" spans="3:5" ht="16" x14ac:dyDescent="0.2">
      <c r="C280" s="5" t="s">
        <v>677</v>
      </c>
      <c r="D280" s="4" t="s">
        <v>604</v>
      </c>
      <c r="E280" s="5" t="s">
        <v>678</v>
      </c>
    </row>
    <row r="281" spans="3:5" ht="16" x14ac:dyDescent="0.2">
      <c r="C281" s="5" t="s">
        <v>677</v>
      </c>
      <c r="D281" s="4" t="s">
        <v>606</v>
      </c>
      <c r="E281" s="5" t="s">
        <v>678</v>
      </c>
    </row>
    <row r="282" spans="3:5" ht="16" x14ac:dyDescent="0.2">
      <c r="C282" s="5" t="s">
        <v>677</v>
      </c>
      <c r="D282" s="4" t="s">
        <v>608</v>
      </c>
      <c r="E282" s="5" t="s">
        <v>678</v>
      </c>
    </row>
    <row r="283" spans="3:5" ht="16" x14ac:dyDescent="0.2">
      <c r="C283" s="5" t="s">
        <v>677</v>
      </c>
      <c r="D283" s="4" t="s">
        <v>610</v>
      </c>
      <c r="E283" s="5" t="s">
        <v>678</v>
      </c>
    </row>
    <row r="284" spans="3:5" ht="16" x14ac:dyDescent="0.2">
      <c r="C284" s="5" t="s">
        <v>677</v>
      </c>
      <c r="D284" s="4" t="s">
        <v>613</v>
      </c>
      <c r="E284" s="5" t="s">
        <v>678</v>
      </c>
    </row>
    <row r="285" spans="3:5" ht="16" x14ac:dyDescent="0.2">
      <c r="C285" s="5" t="s">
        <v>677</v>
      </c>
      <c r="D285" s="4" t="s">
        <v>615</v>
      </c>
      <c r="E285" s="5" t="s">
        <v>678</v>
      </c>
    </row>
    <row r="286" spans="3:5" ht="16" x14ac:dyDescent="0.2">
      <c r="C286" s="5" t="s">
        <v>677</v>
      </c>
      <c r="D286" s="4" t="s">
        <v>617</v>
      </c>
      <c r="E286" s="5" t="s">
        <v>678</v>
      </c>
    </row>
    <row r="287" spans="3:5" ht="16" x14ac:dyDescent="0.2">
      <c r="C287" s="5" t="s">
        <v>677</v>
      </c>
      <c r="D287" s="4" t="s">
        <v>619</v>
      </c>
      <c r="E287" s="5" t="s">
        <v>678</v>
      </c>
    </row>
    <row r="288" spans="3:5" ht="16" x14ac:dyDescent="0.2">
      <c r="C288" s="5" t="s">
        <v>677</v>
      </c>
      <c r="D288" s="4" t="s">
        <v>621</v>
      </c>
      <c r="E288" s="5" t="s">
        <v>678</v>
      </c>
    </row>
    <row r="289" spans="3:5" ht="16" x14ac:dyDescent="0.2">
      <c r="C289" s="5" t="s">
        <v>677</v>
      </c>
      <c r="D289" s="4" t="s">
        <v>624</v>
      </c>
      <c r="E289" s="5" t="s">
        <v>678</v>
      </c>
    </row>
    <row r="290" spans="3:5" ht="16" x14ac:dyDescent="0.2">
      <c r="C290" s="5" t="s">
        <v>677</v>
      </c>
      <c r="D290" s="4" t="s">
        <v>626</v>
      </c>
      <c r="E290" s="5" t="s">
        <v>678</v>
      </c>
    </row>
    <row r="291" spans="3:5" ht="16" x14ac:dyDescent="0.2">
      <c r="C291" s="5" t="s">
        <v>677</v>
      </c>
      <c r="D291" s="4" t="s">
        <v>628</v>
      </c>
      <c r="E291" s="5" t="s">
        <v>678</v>
      </c>
    </row>
    <row r="292" spans="3:5" ht="16" x14ac:dyDescent="0.2">
      <c r="C292" s="5" t="s">
        <v>677</v>
      </c>
      <c r="D292" s="4" t="s">
        <v>630</v>
      </c>
      <c r="E292" s="5" t="s">
        <v>678</v>
      </c>
    </row>
    <row r="293" spans="3:5" ht="16" x14ac:dyDescent="0.2">
      <c r="C293" s="5" t="s">
        <v>677</v>
      </c>
      <c r="D293" s="4" t="s">
        <v>632</v>
      </c>
      <c r="E293" s="5" t="s">
        <v>678</v>
      </c>
    </row>
    <row r="294" spans="3:5" ht="16" x14ac:dyDescent="0.2">
      <c r="C294" s="5" t="s">
        <v>677</v>
      </c>
      <c r="D294" s="4" t="s">
        <v>635</v>
      </c>
      <c r="E294" s="5" t="s">
        <v>678</v>
      </c>
    </row>
    <row r="295" spans="3:5" ht="16" x14ac:dyDescent="0.2">
      <c r="C295" s="5" t="s">
        <v>677</v>
      </c>
      <c r="D295" s="4" t="s">
        <v>637</v>
      </c>
      <c r="E295" s="5" t="s">
        <v>678</v>
      </c>
    </row>
    <row r="296" spans="3:5" ht="16" x14ac:dyDescent="0.2">
      <c r="C296" s="5" t="s">
        <v>677</v>
      </c>
      <c r="D296" s="4" t="s">
        <v>639</v>
      </c>
      <c r="E296" s="5" t="s">
        <v>678</v>
      </c>
    </row>
    <row r="297" spans="3:5" ht="16" x14ac:dyDescent="0.2">
      <c r="C297" s="5" t="s">
        <v>677</v>
      </c>
      <c r="D297" s="4" t="s">
        <v>641</v>
      </c>
      <c r="E297" s="5" t="s">
        <v>678</v>
      </c>
    </row>
    <row r="298" spans="3:5" ht="16" x14ac:dyDescent="0.2">
      <c r="C298" s="5" t="s">
        <v>677</v>
      </c>
      <c r="D298" s="4" t="s">
        <v>643</v>
      </c>
      <c r="E298" s="5" t="s">
        <v>678</v>
      </c>
    </row>
    <row r="299" spans="3:5" ht="16" x14ac:dyDescent="0.2">
      <c r="C299" s="5" t="s">
        <v>677</v>
      </c>
      <c r="D299" s="4" t="s">
        <v>646</v>
      </c>
      <c r="E299" s="5" t="s">
        <v>678</v>
      </c>
    </row>
    <row r="300" spans="3:5" ht="16" x14ac:dyDescent="0.2">
      <c r="C300" s="5" t="s">
        <v>677</v>
      </c>
      <c r="D300" s="4" t="s">
        <v>648</v>
      </c>
      <c r="E300" s="5" t="s">
        <v>678</v>
      </c>
    </row>
    <row r="301" spans="3:5" ht="16" x14ac:dyDescent="0.2">
      <c r="C301" s="5" t="s">
        <v>677</v>
      </c>
      <c r="D301" s="4" t="s">
        <v>650</v>
      </c>
      <c r="E301" s="5" t="s">
        <v>678</v>
      </c>
    </row>
    <row r="302" spans="3:5" ht="16" x14ac:dyDescent="0.2">
      <c r="C302" s="5" t="s">
        <v>677</v>
      </c>
      <c r="D302" s="4" t="s">
        <v>652</v>
      </c>
      <c r="E302" s="5" t="s">
        <v>678</v>
      </c>
    </row>
    <row r="303" spans="3:5" ht="16" x14ac:dyDescent="0.2">
      <c r="C303" s="5" t="s">
        <v>677</v>
      </c>
      <c r="D303" s="4" t="s">
        <v>654</v>
      </c>
      <c r="E303" s="5" t="s">
        <v>678</v>
      </c>
    </row>
    <row r="304" spans="3:5" ht="16" x14ac:dyDescent="0.2">
      <c r="C304" s="5" t="s">
        <v>677</v>
      </c>
      <c r="D304" s="4" t="s">
        <v>657</v>
      </c>
      <c r="E304" s="5" t="s">
        <v>678</v>
      </c>
    </row>
    <row r="305" spans="3:5" ht="16" x14ac:dyDescent="0.2">
      <c r="C305" s="5" t="s">
        <v>677</v>
      </c>
      <c r="D305" s="4" t="s">
        <v>659</v>
      </c>
      <c r="E305" s="5" t="s">
        <v>678</v>
      </c>
    </row>
    <row r="306" spans="3:5" ht="16" x14ac:dyDescent="0.2">
      <c r="C306" s="5" t="s">
        <v>677</v>
      </c>
      <c r="D306" s="4" t="s">
        <v>661</v>
      </c>
      <c r="E306" s="5" t="s">
        <v>678</v>
      </c>
    </row>
    <row r="307" spans="3:5" ht="16" x14ac:dyDescent="0.2">
      <c r="C307" s="5" t="s">
        <v>677</v>
      </c>
      <c r="D307" s="4" t="s">
        <v>663</v>
      </c>
      <c r="E307" s="5" t="s">
        <v>678</v>
      </c>
    </row>
    <row r="308" spans="3:5" ht="16" x14ac:dyDescent="0.2">
      <c r="C308" s="5" t="s">
        <v>677</v>
      </c>
      <c r="D308" s="4" t="s">
        <v>665</v>
      </c>
      <c r="E308" s="5" t="s">
        <v>678</v>
      </c>
    </row>
    <row r="309" spans="3:5" ht="16" x14ac:dyDescent="0.2">
      <c r="C309" s="5" t="s">
        <v>677</v>
      </c>
      <c r="D309" s="4" t="s">
        <v>668</v>
      </c>
      <c r="E309" s="5" t="s">
        <v>678</v>
      </c>
    </row>
    <row r="310" spans="3:5" ht="16" x14ac:dyDescent="0.2">
      <c r="C310" s="5" t="s">
        <v>677</v>
      </c>
      <c r="D310" s="4" t="s">
        <v>670</v>
      </c>
      <c r="E310" s="5" t="s">
        <v>678</v>
      </c>
    </row>
    <row r="311" spans="3:5" ht="16" x14ac:dyDescent="0.2">
      <c r="C311" s="5" t="s">
        <v>677</v>
      </c>
      <c r="D311" s="4" t="s">
        <v>672</v>
      </c>
      <c r="E311" s="5" t="s">
        <v>678</v>
      </c>
    </row>
    <row r="312" spans="3:5" ht="16" x14ac:dyDescent="0.2">
      <c r="C312" s="5" t="s">
        <v>677</v>
      </c>
      <c r="D312" s="4" t="s">
        <v>674</v>
      </c>
      <c r="E312" s="5" t="s">
        <v>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Modificacion de Precios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2021-01-15T20:50:54Z</dcterms:created>
  <dcterms:modified xsi:type="dcterms:W3CDTF">2021-01-15T20:51:11Z</dcterms:modified>
</cp:coreProperties>
</file>